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★共有\03_保健\04_事業\４　ドック\1_人間ドック実施＆募集\06年度\一般人間ドック\2_申込書\"/>
    </mc:Choice>
  </mc:AlternateContent>
  <workbookProtection workbookPassword="CF74" lockStructure="1"/>
  <bookViews>
    <workbookView xWindow="-120" yWindow="-120" windowWidth="20730" windowHeight="11310" tabRatio="869"/>
  </bookViews>
  <sheets>
    <sheet name="06人間ドック（エクセル）" sheetId="17" r:id="rId1"/>
    <sheet name="反映用" sheetId="18" state="hidden" r:id="rId2"/>
  </sheets>
  <definedNames>
    <definedName name="_xlnm._FilterDatabase" localSheetId="1" hidden="1">反映用!$J$38:$J$64</definedName>
    <definedName name="×">反映用!#REF!</definedName>
    <definedName name="○">反映用!#REF!</definedName>
    <definedName name="_xlnm.Print_Area" localSheetId="0">'06人間ドック（エクセル）'!$A$55:$AR$117</definedName>
    <definedName name="胃１">反映用!$B$18:$E$18</definedName>
    <definedName name="胃２">反映用!$B$19:$D$19</definedName>
    <definedName name="胃３">反映用!$B$20:$C$20</definedName>
    <definedName name="胃４">反映用!$B$21:$D$21</definedName>
    <definedName name="胃５">反映用!$B$22:$D$22</definedName>
    <definedName name="胃６">反映用!$B$23:$C$23</definedName>
    <definedName name="子１">反映用!$B$32:$C$32</definedName>
    <definedName name="子２">反映用!$B$33</definedName>
    <definedName name="子３">反映用!$B$34</definedName>
    <definedName name="女性">反映用!$B$101:$AD$101</definedName>
    <definedName name="申込種別">反映用!$F$1:$F$3</definedName>
    <definedName name="人間ドック">'06人間ドック（エクセル）'!#REF!</definedName>
    <definedName name="人間ドックのみ">'06人間ドック（エクセル）'!$A$54:$AR$117</definedName>
    <definedName name="人間ドック脳ドック">'06人間ドック（エクセル）'!$A$54:$AR$118</definedName>
    <definedName name="男性">反映用!$B$102:$AC$102</definedName>
    <definedName name="日付1">OFFSET(反映用!$A$38,0,0,DAY(DATE(反映用!$C$10,'06人間ドック（エクセル）'!$R$42+1,0)),1)</definedName>
    <definedName name="日付２">OFFSET(反映用!$A$38,0,0,DAY(DATE(反映用!$C$11,'06人間ドック（エクセル）'!$R$43+1,0)),1)</definedName>
    <definedName name="日付３">OFFSET(反映用!$A$38,0,0,DAY(DATE(反映用!$C$12,'06人間ドック（エクセル）'!$R$44+1,0)),1)</definedName>
    <definedName name="日付4">OFFSET(反映用!$A$38,0,0,DAY(DATE(反映用!$C$13,'06人間ドック（エクセル）'!#REF!+1,0)),1)</definedName>
    <definedName name="日付5">OFFSET(反映用!$A$38,0,0,DAY(DATE(反映用!$C$14,'06人間ドック（エクセル）'!#REF!+1,0)),1)</definedName>
    <definedName name="日付6">OFFSET(反映用!$A$38,0,0,DAY(DATE(反映用!$C$15,'06人間ドック（エクセル）'!#REF!+1,0)),1)</definedName>
    <definedName name="乳１">反映用!$B$27:$D$27</definedName>
    <definedName name="乳２">反映用!$B$28:$C$28</definedName>
    <definedName name="乳３">反映用!$B$29</definedName>
    <definedName name="乳４">反映用!$B$30:$C$30</definedName>
    <definedName name="乳５">反映用!$B$31</definedName>
    <definedName name="脳12">反映用!$E$84:$T$84</definedName>
    <definedName name="脳１3">反映用!$E$85:$T$85</definedName>
    <definedName name="脳14">反映用!$E$86:$T$86</definedName>
    <definedName name="脳１７">反映用!$E$89:$T$89</definedName>
    <definedName name="脳２０">反映用!$E$92:$T$92</definedName>
    <definedName name="脳29">反映用!$E$96:$T$96</definedName>
    <definedName name="脳４">反映用!$E$76:$T$76</definedName>
    <definedName name="脳７">反映用!$E$79:$T$79</definedName>
    <definedName name="脳９">反映用!$E$81:$T$81</definedName>
    <definedName name="脳ドックのみ">'06人間ドック（エクセル）'!$A$118:$AR$118</definedName>
    <definedName name="脳ブランク">反映用!$B$97:$C$97</definedName>
    <definedName name="脳全部OK">反映用!$E$72:$T$72</definedName>
    <definedName name="脳同日">反映用!$B$98</definedName>
    <definedName name="脳別OK">反映用!$E$73:$S$73</definedName>
    <definedName name="脳別日">反映用!$B$99</definedName>
    <definedName name="肺１">反映用!$B$24:$C$24</definedName>
    <definedName name="肺２">反映用!$B$25</definedName>
    <definedName name="肺３">反映用!$B$26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8" l="1"/>
  <c r="C14" i="18"/>
  <c r="C13" i="18"/>
  <c r="AC37" i="17"/>
  <c r="AC38" i="17"/>
  <c r="AC40" i="17"/>
  <c r="AC41" i="17"/>
  <c r="Y88" i="17" l="1"/>
  <c r="U88" i="17"/>
  <c r="AL87" i="17"/>
  <c r="AF87" i="17"/>
  <c r="Y87" i="17"/>
  <c r="U87" i="17"/>
  <c r="Y86" i="17"/>
  <c r="U86" i="17"/>
  <c r="U85" i="17"/>
  <c r="U84" i="17"/>
  <c r="U83" i="17"/>
  <c r="U82" i="17"/>
  <c r="AC77" i="17"/>
  <c r="U75" i="17"/>
  <c r="P75" i="17"/>
  <c r="K75" i="17"/>
  <c r="I73" i="17"/>
  <c r="N72" i="17"/>
  <c r="J72" i="17"/>
  <c r="I71" i="17"/>
  <c r="AA70" i="17"/>
  <c r="X70" i="17"/>
  <c r="Q70" i="17"/>
  <c r="I70" i="17"/>
  <c r="I68" i="17"/>
  <c r="AH67" i="17"/>
  <c r="I67" i="17"/>
  <c r="AH66" i="17"/>
  <c r="AN65" i="17"/>
  <c r="AH65" i="17"/>
  <c r="I65" i="17"/>
  <c r="I63" i="17"/>
  <c r="I62" i="17"/>
  <c r="AP60" i="17"/>
  <c r="AM60" i="17"/>
  <c r="AJ60" i="17"/>
  <c r="AG60" i="17"/>
  <c r="AE60" i="17"/>
  <c r="AC60" i="17"/>
  <c r="AA60" i="17"/>
  <c r="N60" i="17"/>
  <c r="K60" i="17"/>
  <c r="I60" i="17"/>
  <c r="J46" i="18" l="1"/>
  <c r="N66" i="18" l="1"/>
  <c r="M66" i="18"/>
  <c r="L66" i="18"/>
  <c r="J66" i="18"/>
  <c r="K66" i="18" s="1"/>
  <c r="N65" i="18"/>
  <c r="M65" i="18"/>
  <c r="L65" i="18"/>
  <c r="J65" i="18"/>
  <c r="K65" i="18" s="1"/>
  <c r="N64" i="18"/>
  <c r="M64" i="18"/>
  <c r="L64" i="18"/>
  <c r="J64" i="18"/>
  <c r="K64" i="18" s="1"/>
  <c r="N63" i="18"/>
  <c r="M63" i="18"/>
  <c r="L63" i="18"/>
  <c r="J63" i="18"/>
  <c r="K63" i="18" s="1"/>
  <c r="N62" i="18"/>
  <c r="M62" i="18"/>
  <c r="L62" i="18"/>
  <c r="J62" i="18"/>
  <c r="K62" i="18" s="1"/>
  <c r="N61" i="18"/>
  <c r="M61" i="18"/>
  <c r="L61" i="18"/>
  <c r="J61" i="18"/>
  <c r="K61" i="18" s="1"/>
  <c r="N60" i="18"/>
  <c r="M60" i="18"/>
  <c r="L60" i="18"/>
  <c r="J60" i="18"/>
  <c r="K60" i="18" s="1"/>
  <c r="N59" i="18"/>
  <c r="M59" i="18"/>
  <c r="L59" i="18"/>
  <c r="J59" i="18"/>
  <c r="K59" i="18" s="1"/>
  <c r="N58" i="18"/>
  <c r="M58" i="18"/>
  <c r="L58" i="18"/>
  <c r="J58" i="18"/>
  <c r="K58" i="18" s="1"/>
  <c r="N57" i="18"/>
  <c r="M57" i="18"/>
  <c r="L57" i="18"/>
  <c r="J57" i="18"/>
  <c r="K57" i="18" s="1"/>
  <c r="N56" i="18"/>
  <c r="M56" i="18"/>
  <c r="L56" i="18"/>
  <c r="J56" i="18"/>
  <c r="K56" i="18" s="1"/>
  <c r="N55" i="18"/>
  <c r="M55" i="18"/>
  <c r="L55" i="18"/>
  <c r="J55" i="18"/>
  <c r="K55" i="18" s="1"/>
  <c r="N54" i="18"/>
  <c r="M54" i="18"/>
  <c r="L54" i="18"/>
  <c r="J54" i="18"/>
  <c r="K54" i="18" s="1"/>
  <c r="N53" i="18"/>
  <c r="M53" i="18"/>
  <c r="L53" i="18"/>
  <c r="J53" i="18"/>
  <c r="K53" i="18" s="1"/>
  <c r="N52" i="18"/>
  <c r="M52" i="18"/>
  <c r="L52" i="18"/>
  <c r="J52" i="18"/>
  <c r="K52" i="18" s="1"/>
  <c r="N51" i="18"/>
  <c r="M51" i="18"/>
  <c r="L51" i="18"/>
  <c r="J51" i="18"/>
  <c r="K51" i="18" s="1"/>
  <c r="N50" i="18"/>
  <c r="M50" i="18"/>
  <c r="L50" i="18"/>
  <c r="J50" i="18"/>
  <c r="K50" i="18" s="1"/>
  <c r="N49" i="18"/>
  <c r="M49" i="18"/>
  <c r="L49" i="18"/>
  <c r="J49" i="18"/>
  <c r="K49" i="18" s="1"/>
  <c r="N48" i="18"/>
  <c r="M48" i="18"/>
  <c r="L48" i="18"/>
  <c r="J48" i="18"/>
  <c r="K48" i="18" s="1"/>
  <c r="N47" i="18"/>
  <c r="M47" i="18"/>
  <c r="L47" i="18"/>
  <c r="J47" i="18"/>
  <c r="K47" i="18" s="1"/>
  <c r="N46" i="18"/>
  <c r="M46" i="18"/>
  <c r="L46" i="18"/>
  <c r="K46" i="18"/>
  <c r="N45" i="18"/>
  <c r="M45" i="18"/>
  <c r="L45" i="18"/>
  <c r="J45" i="18"/>
  <c r="K45" i="18" s="1"/>
  <c r="N44" i="18"/>
  <c r="M44" i="18"/>
  <c r="L44" i="18"/>
  <c r="J44" i="18"/>
  <c r="K44" i="18" s="1"/>
  <c r="N43" i="18"/>
  <c r="M43" i="18"/>
  <c r="L43" i="18"/>
  <c r="J43" i="18"/>
  <c r="K43" i="18" s="1"/>
  <c r="N42" i="18"/>
  <c r="M42" i="18"/>
  <c r="L42" i="18"/>
  <c r="J42" i="18"/>
  <c r="K42" i="18" s="1"/>
  <c r="N41" i="18"/>
  <c r="M41" i="18"/>
  <c r="L41" i="18"/>
  <c r="J41" i="18"/>
  <c r="K41" i="18" s="1"/>
  <c r="N40" i="18"/>
  <c r="M40" i="18"/>
  <c r="L40" i="18"/>
  <c r="J40" i="18"/>
  <c r="K40" i="18" s="1"/>
  <c r="N39" i="18"/>
  <c r="M39" i="18"/>
  <c r="L39" i="18"/>
  <c r="J39" i="18"/>
  <c r="K39" i="18" s="1"/>
  <c r="N38" i="18"/>
  <c r="M38" i="18"/>
  <c r="L38" i="18"/>
  <c r="J38" i="18"/>
  <c r="K38" i="18" s="1"/>
  <c r="A1" i="18" l="1"/>
  <c r="B1" i="18" s="1"/>
  <c r="I1" i="18"/>
  <c r="I2" i="18"/>
  <c r="L2" i="18"/>
  <c r="I3" i="18"/>
  <c r="I5" i="18"/>
  <c r="I6" i="18"/>
  <c r="I7" i="18"/>
  <c r="I8" i="18"/>
  <c r="A10" i="18"/>
  <c r="C10" i="18" s="1"/>
  <c r="B10" i="18"/>
  <c r="I10" i="18"/>
  <c r="A11" i="18"/>
  <c r="C11" i="18" s="1"/>
  <c r="B11" i="18"/>
  <c r="D11" i="18"/>
  <c r="E11" i="18" s="1"/>
  <c r="Z43" i="17" s="1"/>
  <c r="AD87" i="17" s="1"/>
  <c r="I11" i="18"/>
  <c r="A12" i="18"/>
  <c r="C12" i="18" s="1"/>
  <c r="B12" i="18"/>
  <c r="D12" i="18"/>
  <c r="E12" i="18" s="1"/>
  <c r="Z44" i="17" s="1"/>
  <c r="AD88" i="17" s="1"/>
  <c r="A13" i="18"/>
  <c r="B13" i="18"/>
  <c r="A14" i="18"/>
  <c r="B14" i="18"/>
  <c r="D14" i="18"/>
  <c r="I16" i="18" s="1"/>
  <c r="A15" i="18"/>
  <c r="B15" i="18"/>
  <c r="D15" i="18"/>
  <c r="E15" i="18" s="1"/>
  <c r="B19" i="18"/>
  <c r="C19" i="18"/>
  <c r="D19" i="18"/>
  <c r="B20" i="18"/>
  <c r="C20" i="18"/>
  <c r="B21" i="18"/>
  <c r="C21" i="18"/>
  <c r="D21" i="18"/>
  <c r="B22" i="18"/>
  <c r="C22" i="18"/>
  <c r="D22" i="18"/>
  <c r="B23" i="18"/>
  <c r="C23" i="18"/>
  <c r="B25" i="18"/>
  <c r="B28" i="18"/>
  <c r="C28" i="18"/>
  <c r="B29" i="18"/>
  <c r="B30" i="18"/>
  <c r="C30" i="18"/>
  <c r="B33" i="18"/>
  <c r="I64" i="17"/>
  <c r="C1" i="18" l="1"/>
  <c r="I29" i="17" s="1"/>
  <c r="M29" i="17" s="1"/>
  <c r="I13" i="18"/>
  <c r="E14" i="18"/>
  <c r="D13" i="18"/>
  <c r="E13" i="18" s="1"/>
  <c r="I17" i="18"/>
  <c r="D10" i="18"/>
  <c r="I12" i="18" s="1"/>
  <c r="I14" i="18"/>
  <c r="I4" i="18"/>
  <c r="AE70" i="17" l="1"/>
  <c r="AC39" i="17" s="1"/>
  <c r="I15" i="18"/>
  <c r="L6" i="18" s="1"/>
  <c r="E10" i="18"/>
  <c r="Z42" i="17" s="1"/>
  <c r="AD86" i="17" s="1"/>
  <c r="I9" i="18" l="1"/>
  <c r="L5" i="18" s="1"/>
</calcChain>
</file>

<file path=xl/comments1.xml><?xml version="1.0" encoding="utf-8"?>
<comments xmlns="http://schemas.openxmlformats.org/spreadsheetml/2006/main">
  <authors>
    <author>中村 佳子</author>
    <author>yasuyo</author>
  </authors>
  <commentList>
    <comment ref="I24" authorId="0" shapeId="0">
      <text>
        <r>
          <rPr>
            <sz val="11"/>
            <color indexed="81"/>
            <rFont val="ＭＳ Ｐゴシック"/>
            <family val="3"/>
            <charset val="128"/>
          </rPr>
          <t>本人・妻・夫・母・父・その他から選択</t>
        </r>
      </text>
    </comment>
    <comment ref="I27" authorId="0" shapeId="0">
      <text>
        <r>
          <rPr>
            <sz val="11"/>
            <color indexed="81"/>
            <rFont val="ＭＳ Ｐゴシック"/>
            <family val="3"/>
            <charset val="128"/>
          </rPr>
          <t>男性・女性から選択</t>
        </r>
      </text>
    </comment>
    <comment ref="I28" authorId="0" shapeId="0">
      <text>
        <r>
          <rPr>
            <sz val="11"/>
            <color indexed="81"/>
            <rFont val="ＭＳ Ｐゴシック"/>
            <family val="3"/>
            <charset val="128"/>
          </rPr>
          <t>元号を昭和・平成から選択</t>
        </r>
      </text>
    </comment>
    <comment ref="A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yasuyo: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条件付き書式のルール管理から，超音波，、マンモグラフィー選択の場合のエラー管理ができる。超音波（乳２・乳３）かマンモ（乳３・乳４）で設定している。</t>
        </r>
      </text>
    </comment>
  </commentList>
</comments>
</file>

<file path=xl/comments2.xml><?xml version="1.0" encoding="utf-8"?>
<comments xmlns="http://schemas.openxmlformats.org/spreadsheetml/2006/main">
  <authors>
    <author>kyoto</author>
    <author>yasuyo</author>
  </authors>
  <commentList>
    <comment ref="L1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枠内総務事務センター使用欄</t>
        </r>
      </text>
    </comment>
    <comment ref="D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yasuyo:</t>
        </r>
        <r>
          <rPr>
            <sz val="9"/>
            <color indexed="81"/>
            <rFont val="ＭＳ Ｐゴシック"/>
            <family val="3"/>
            <charset val="128"/>
          </rPr>
          <t xml:space="preserve">
脳ドック同日のみの場合は，「脳＋健診機関番号」を入力し，右の数値の範囲に名前の定義を設定する。
健診機関追加により，健診機関番号がずれる場合は，「数式」タブ内の「名前の管理」で編集する。</t>
        </r>
      </text>
    </comment>
    <comment ref="E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yasuyo:</t>
        </r>
        <r>
          <rPr>
            <sz val="9"/>
            <color indexed="81"/>
            <rFont val="ＭＳ Ｐゴシック"/>
            <family val="3"/>
            <charset val="128"/>
          </rPr>
          <t xml:space="preserve">
同日受診OKの健診機関番号のみ入力。
変更入力をしたら，必ず，「数式」タブ内の「名前の管理」の編集で，範囲を改めて指定すること。</t>
        </r>
      </text>
    </comment>
    <comment ref="A10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yasuyo:</t>
        </r>
        <r>
          <rPr>
            <sz val="9"/>
            <color indexed="81"/>
            <rFont val="ＭＳ Ｐゴシック"/>
            <family val="3"/>
            <charset val="128"/>
          </rPr>
          <t xml:space="preserve">
９御池クリニック　レディスプラザが女性のみ申込可能なため，男性が入力したときに，エラーが出るように、名前の定義を設定。</t>
        </r>
      </text>
    </comment>
  </commentList>
</comments>
</file>

<file path=xl/sharedStrings.xml><?xml version="1.0" encoding="utf-8"?>
<sst xmlns="http://schemas.openxmlformats.org/spreadsheetml/2006/main" count="755" uniqueCount="239">
  <si>
    <t>氏　　名</t>
    <rPh sb="0" eb="1">
      <t>シ</t>
    </rPh>
    <rPh sb="3" eb="4">
      <t>メイ</t>
    </rPh>
    <phoneticPr fontId="1"/>
  </si>
  <si>
    <t>所属名</t>
    <rPh sb="0" eb="2">
      <t>ショゾク</t>
    </rPh>
    <rPh sb="2" eb="3">
      <t>メイ</t>
    </rPh>
    <phoneticPr fontId="1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</si>
  <si>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1"/>
  </si>
  <si>
    <t>所属電話</t>
    <rPh sb="0" eb="2">
      <t>ショゾク</t>
    </rPh>
    <rPh sb="2" eb="4">
      <t>デンワ</t>
    </rPh>
    <phoneticPr fontId="1"/>
  </si>
  <si>
    <t>性　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</si>
  <si>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</si>
  <si>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</si>
  <si>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受診希望者</t>
    <rPh sb="0" eb="2">
      <t>ジュシン</t>
    </rPh>
    <rPh sb="2" eb="4">
      <t>キボウ</t>
    </rPh>
    <rPh sb="4" eb="5">
      <t>シャ</t>
    </rPh>
    <phoneticPr fontId="1"/>
  </si>
  <si>
    <t>超音波</t>
  </si>
  <si>
    <t>胃カメラ</t>
    <rPh sb="0" eb="1">
      <t>イ</t>
    </rPh>
    <phoneticPr fontId="1"/>
  </si>
  <si>
    <t>番号</t>
    <rPh sb="0" eb="2">
      <t>バンゴウ</t>
    </rPh>
    <phoneticPr fontId="1"/>
  </si>
  <si>
    <t>健診機関名</t>
    <rPh sb="0" eb="2">
      <t>ケンシン</t>
    </rPh>
    <rPh sb="2" eb="4">
      <t>キカン</t>
    </rPh>
    <rPh sb="4" eb="5">
      <t>メイ</t>
    </rPh>
    <phoneticPr fontId="1"/>
  </si>
  <si>
    <t>乳がん検診（女性のみ）</t>
    <rPh sb="0" eb="1">
      <t>ニュウ</t>
    </rPh>
    <rPh sb="3" eb="5">
      <t>ケンシン</t>
    </rPh>
    <rPh sb="6" eb="8">
      <t>ジョセイ</t>
    </rPh>
    <phoneticPr fontId="1"/>
  </si>
  <si>
    <t>シミズ四条大宮クリニック</t>
    <rPh sb="3" eb="7">
      <t>シジョウオオミヤ</t>
    </rPh>
    <phoneticPr fontId="1"/>
  </si>
  <si>
    <t>京都南病院</t>
    <rPh sb="0" eb="2">
      <t>キョウト</t>
    </rPh>
    <rPh sb="2" eb="3">
      <t>ミナミ</t>
    </rPh>
    <rPh sb="3" eb="5">
      <t>ビョウイン</t>
    </rPh>
    <phoneticPr fontId="1"/>
  </si>
  <si>
    <t>洛西シミズ病院</t>
    <rPh sb="0" eb="2">
      <t>ラクサイ</t>
    </rPh>
    <rPh sb="5" eb="7">
      <t>ビョウイン</t>
    </rPh>
    <phoneticPr fontId="1"/>
  </si>
  <si>
    <t>西村診療所</t>
    <rPh sb="0" eb="2">
      <t>ニシムラ</t>
    </rPh>
    <rPh sb="2" eb="4">
      <t>シンリョウ</t>
    </rPh>
    <rPh sb="4" eb="5">
      <t>ショ</t>
    </rPh>
    <phoneticPr fontId="1"/>
  </si>
  <si>
    <t>大和健診センター</t>
    <rPh sb="0" eb="2">
      <t>ヤマト</t>
    </rPh>
    <rPh sb="2" eb="4">
      <t>ケンシン</t>
    </rPh>
    <phoneticPr fontId="1"/>
  </si>
  <si>
    <t>京都予防医学センター</t>
    <rPh sb="0" eb="2">
      <t>キョウト</t>
    </rPh>
    <rPh sb="2" eb="4">
      <t>ヨボウ</t>
    </rPh>
    <rPh sb="4" eb="6">
      <t>イガク</t>
    </rPh>
    <phoneticPr fontId="1"/>
  </si>
  <si>
    <t>洛西ニュータウン病院</t>
    <rPh sb="0" eb="2">
      <t>ラクサイ</t>
    </rPh>
    <rPh sb="8" eb="10">
      <t>ビョウイン</t>
    </rPh>
    <phoneticPr fontId="1"/>
  </si>
  <si>
    <t>武田総合病院（醍醐）</t>
    <rPh sb="0" eb="2">
      <t>タケダ</t>
    </rPh>
    <rPh sb="2" eb="4">
      <t>ソウゴウ</t>
    </rPh>
    <rPh sb="4" eb="6">
      <t>ビョウイン</t>
    </rPh>
    <rPh sb="7" eb="9">
      <t>ダイゴ</t>
    </rPh>
    <phoneticPr fontId="1"/>
  </si>
  <si>
    <t>堀川病院</t>
    <rPh sb="0" eb="2">
      <t>ホリカワ</t>
    </rPh>
    <rPh sb="2" eb="4">
      <t>ビョウイン</t>
    </rPh>
    <phoneticPr fontId="1"/>
  </si>
  <si>
    <t>京都城南診療所</t>
    <rPh sb="0" eb="2">
      <t>キョウト</t>
    </rPh>
    <rPh sb="2" eb="4">
      <t>ジョウナン</t>
    </rPh>
    <rPh sb="4" eb="6">
      <t>シンリョウ</t>
    </rPh>
    <rPh sb="6" eb="7">
      <t>ショ</t>
    </rPh>
    <phoneticPr fontId="1"/>
  </si>
  <si>
    <t>浅田鳥羽クリニック</t>
    <rPh sb="0" eb="2">
      <t>アサダ</t>
    </rPh>
    <rPh sb="2" eb="4">
      <t>トバ</t>
    </rPh>
    <phoneticPr fontId="1"/>
  </si>
  <si>
    <t>三菱京都病院</t>
    <rPh sb="0" eb="2">
      <t>ミツビシ</t>
    </rPh>
    <rPh sb="2" eb="4">
      <t>キョウト</t>
    </rPh>
    <rPh sb="4" eb="6">
      <t>ビョウイン</t>
    </rPh>
    <phoneticPr fontId="1"/>
  </si>
  <si>
    <t>フリガナ</t>
    <phoneticPr fontId="1"/>
  </si>
  <si>
    <r>
      <t>子宮がん　　　　　　</t>
    </r>
    <r>
      <rPr>
        <sz val="5"/>
        <rFont val="ＭＳ Ｐ明朝"/>
        <family val="1"/>
        <charset val="128"/>
      </rPr>
      <t>（女性のみ）</t>
    </r>
    <rPh sb="0" eb="2">
      <t>シキュウ</t>
    </rPh>
    <rPh sb="11" eb="13">
      <t>ジョセイ</t>
    </rPh>
    <phoneticPr fontId="1"/>
  </si>
  <si>
    <t>○</t>
    <phoneticPr fontId="1"/>
  </si>
  <si>
    <t>マンモ　　　　グラフィー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</si>
  <si>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</si>
  <si>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</si>
  <si>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</si>
  <si>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－</t>
    <phoneticPr fontId="1"/>
  </si>
  <si>
    <t>大澤クリニック</t>
    <rPh sb="0" eb="2">
      <t>オオサワ</t>
    </rPh>
    <phoneticPr fontId="1"/>
  </si>
  <si>
    <t>愛寿会同仁病院</t>
    <rPh sb="0" eb="1">
      <t>アイ</t>
    </rPh>
    <rPh sb="1" eb="2">
      <t>ジュ</t>
    </rPh>
    <rPh sb="2" eb="3">
      <t>カイ</t>
    </rPh>
    <rPh sb="3" eb="5">
      <t>ドウジン</t>
    </rPh>
    <rPh sb="5" eb="7">
      <t>ビョウイン</t>
    </rPh>
    <phoneticPr fontId="1"/>
  </si>
  <si>
    <t>組合員</t>
    <rPh sb="0" eb="3">
      <t>クミアイイン</t>
    </rPh>
    <phoneticPr fontId="1"/>
  </si>
  <si>
    <t>経口</t>
    <rPh sb="0" eb="2">
      <t>ケイコウ</t>
    </rPh>
    <phoneticPr fontId="1"/>
  </si>
  <si>
    <t>経鼻</t>
    <rPh sb="0" eb="1">
      <t>ヘ</t>
    </rPh>
    <rPh sb="1" eb="2">
      <t>ハナ</t>
    </rPh>
    <phoneticPr fontId="1"/>
  </si>
  <si>
    <t>▲</t>
    <phoneticPr fontId="1"/>
  </si>
  <si>
    <t>受診希望日（6月～3月）</t>
    <rPh sb="0" eb="2">
      <t>ジュシン</t>
    </rPh>
    <rPh sb="2" eb="4">
      <t>キボウ</t>
    </rPh>
    <rPh sb="4" eb="5">
      <t>ヒ</t>
    </rPh>
    <rPh sb="7" eb="8">
      <t>ガツ</t>
    </rPh>
    <rPh sb="10" eb="11">
      <t>ガツ</t>
    </rPh>
    <phoneticPr fontId="1"/>
  </si>
  <si>
    <t>京都工場保健会総合健診センター</t>
    <rPh sb="0" eb="2">
      <t>キョウト</t>
    </rPh>
    <rPh sb="2" eb="4">
      <t>コウジョウ</t>
    </rPh>
    <rPh sb="4" eb="6">
      <t>ホケン</t>
    </rPh>
    <rPh sb="6" eb="7">
      <t>カイ</t>
    </rPh>
    <rPh sb="7" eb="9">
      <t>ソウゴウ</t>
    </rPh>
    <rPh sb="9" eb="11">
      <t>ケンシン</t>
    </rPh>
    <phoneticPr fontId="1"/>
  </si>
  <si>
    <t>京都市立病院健診センター</t>
    <rPh sb="0" eb="2">
      <t>キョウト</t>
    </rPh>
    <rPh sb="2" eb="4">
      <t>シリツ</t>
    </rPh>
    <rPh sb="4" eb="6">
      <t>ビョウイン</t>
    </rPh>
    <rPh sb="6" eb="8">
      <t>ケンシン</t>
    </rPh>
    <phoneticPr fontId="1"/>
  </si>
  <si>
    <t>京都桂病院健康管理センター</t>
    <rPh sb="0" eb="2">
      <t>キョウト</t>
    </rPh>
    <rPh sb="2" eb="3">
      <t>カツラ</t>
    </rPh>
    <rPh sb="3" eb="5">
      <t>ビョウイン</t>
    </rPh>
    <rPh sb="5" eb="7">
      <t>ケンコウ</t>
    </rPh>
    <rPh sb="7" eb="9">
      <t>カンリ</t>
    </rPh>
    <phoneticPr fontId="1"/>
  </si>
  <si>
    <t>音羽病院健診センター</t>
    <rPh sb="0" eb="2">
      <t>オトワ</t>
    </rPh>
    <rPh sb="2" eb="4">
      <t>ビョウイン</t>
    </rPh>
    <rPh sb="4" eb="6">
      <t>ケンシン</t>
    </rPh>
    <phoneticPr fontId="1"/>
  </si>
  <si>
    <t>日本バプテスト病院</t>
    <rPh sb="0" eb="2">
      <t>ニホン</t>
    </rPh>
    <rPh sb="7" eb="9">
      <t>ビョウイン</t>
    </rPh>
    <phoneticPr fontId="1"/>
  </si>
  <si>
    <t>四条烏丸クリニック</t>
    <rPh sb="0" eb="2">
      <t>シジョウ</t>
    </rPh>
    <rPh sb="2" eb="4">
      <t>カラスマ</t>
    </rPh>
    <phoneticPr fontId="1"/>
  </si>
  <si>
    <r>
      <t>京都第一赤十字病院</t>
    </r>
    <r>
      <rPr>
        <sz val="6"/>
        <rFont val="ＭＳ Ｐ明朝"/>
        <family val="1"/>
        <charset val="128"/>
      </rPr>
      <t>（東福寺）</t>
    </r>
    <rPh sb="0" eb="2">
      <t>キョウト</t>
    </rPh>
    <rPh sb="2" eb="4">
      <t>ダイイチ</t>
    </rPh>
    <rPh sb="4" eb="7">
      <t>セキジュウジ</t>
    </rPh>
    <rPh sb="7" eb="9">
      <t>ビョウイン</t>
    </rPh>
    <rPh sb="10" eb="13">
      <t>トウフクジ</t>
    </rPh>
    <phoneticPr fontId="1"/>
  </si>
  <si>
    <r>
      <t>京都第二赤十字病院</t>
    </r>
    <r>
      <rPr>
        <sz val="6"/>
        <rFont val="ＭＳ Ｐ明朝"/>
        <family val="1"/>
        <charset val="128"/>
      </rPr>
      <t>（府庁前）</t>
    </r>
    <rPh sb="0" eb="2">
      <t>キョウト</t>
    </rPh>
    <rPh sb="2" eb="4">
      <t>ダイニ</t>
    </rPh>
    <rPh sb="4" eb="7">
      <t>セキジュウジ</t>
    </rPh>
    <rPh sb="7" eb="9">
      <t>ビョウイン</t>
    </rPh>
    <rPh sb="10" eb="12">
      <t>フチョウ</t>
    </rPh>
    <rPh sb="12" eb="13">
      <t>マエ</t>
    </rPh>
    <phoneticPr fontId="1"/>
  </si>
  <si>
    <r>
      <t>御池クリニック</t>
    </r>
    <r>
      <rPr>
        <sz val="7"/>
        <rFont val="ＭＳ Ｐ明朝"/>
        <family val="1"/>
        <charset val="128"/>
      </rPr>
      <t>（旧 坂崎診療所）</t>
    </r>
    <rPh sb="0" eb="2">
      <t>オイケ</t>
    </rPh>
    <rPh sb="8" eb="9">
      <t>キュウ</t>
    </rPh>
    <rPh sb="10" eb="11">
      <t>サカ</t>
    </rPh>
    <rPh sb="11" eb="12">
      <t>サキ</t>
    </rPh>
    <rPh sb="12" eb="14">
      <t>シンリョウ</t>
    </rPh>
    <rPh sb="14" eb="15">
      <t>ショ</t>
    </rPh>
    <phoneticPr fontId="1"/>
  </si>
  <si>
    <t>―</t>
    <phoneticPr fontId="1"/>
  </si>
  <si>
    <r>
      <t>武田病院健診センター</t>
    </r>
    <r>
      <rPr>
        <sz val="8"/>
        <rFont val="ＭＳ Ｐ明朝"/>
        <family val="1"/>
        <charset val="128"/>
      </rPr>
      <t>（京都駅前）</t>
    </r>
    <rPh sb="0" eb="2">
      <t>タケダ</t>
    </rPh>
    <rPh sb="2" eb="4">
      <t>ビョウイン</t>
    </rPh>
    <rPh sb="4" eb="6">
      <t>ケンシン</t>
    </rPh>
    <rPh sb="11" eb="13">
      <t>キョウト</t>
    </rPh>
    <rPh sb="13" eb="15">
      <t>エキマエ</t>
    </rPh>
    <phoneticPr fontId="1"/>
  </si>
  <si>
    <t>胃部検査</t>
    <rPh sb="0" eb="1">
      <t>イ</t>
    </rPh>
    <rPh sb="1" eb="2">
      <t>ブ</t>
    </rPh>
    <rPh sb="2" eb="4">
      <t>ケンサ</t>
    </rPh>
    <phoneticPr fontId="1"/>
  </si>
  <si>
    <t>X線</t>
    <rPh sb="1" eb="2">
      <t>セン</t>
    </rPh>
    <phoneticPr fontId="1"/>
  </si>
  <si>
    <t>経鼻</t>
    <rPh sb="0" eb="1">
      <t>ケイ</t>
    </rPh>
    <rPh sb="1" eb="2">
      <t>ハナ</t>
    </rPh>
    <phoneticPr fontId="1"/>
  </si>
  <si>
    <t>組合員証記号</t>
    <rPh sb="0" eb="3">
      <t>クミアイイン</t>
    </rPh>
    <rPh sb="3" eb="4">
      <t>ショウ</t>
    </rPh>
    <rPh sb="4" eb="6">
      <t>キゴウ</t>
    </rPh>
    <phoneticPr fontId="1"/>
  </si>
  <si>
    <t>※</t>
    <phoneticPr fontId="1"/>
  </si>
  <si>
    <t>特に希望日がない場合</t>
    <phoneticPr fontId="1"/>
  </si>
  <si>
    <t>肺がん
（45歳以上のみ）</t>
    <rPh sb="0" eb="1">
      <t>ハイ</t>
    </rPh>
    <rPh sb="7" eb="10">
      <t>サイイジョウ</t>
    </rPh>
    <phoneticPr fontId="1"/>
  </si>
  <si>
    <t>○</t>
    <phoneticPr fontId="1"/>
  </si>
  <si>
    <t>山科武田ラクト健診センター</t>
    <rPh sb="0" eb="2">
      <t>ヤマシナ</t>
    </rPh>
    <rPh sb="2" eb="4">
      <t>タケダ</t>
    </rPh>
    <rPh sb="7" eb="9">
      <t>ケンシン</t>
    </rPh>
    <phoneticPr fontId="1"/>
  </si>
  <si>
    <t>京都鞍馬口医療センター</t>
    <rPh sb="0" eb="2">
      <t>キョウト</t>
    </rPh>
    <rPh sb="2" eb="5">
      <t>クラマグチ</t>
    </rPh>
    <rPh sb="5" eb="7">
      <t>イリョウ</t>
    </rPh>
    <phoneticPr fontId="1"/>
  </si>
  <si>
    <t>―</t>
    <phoneticPr fontId="1"/>
  </si>
  <si>
    <t>番を希望します。　</t>
    <rPh sb="0" eb="1">
      <t>バン</t>
    </rPh>
    <rPh sb="2" eb="4">
      <t>キボウ</t>
    </rPh>
    <phoneticPr fontId="1"/>
  </si>
  <si>
    <t>続　　柄　　　　　　</t>
    <rPh sb="0" eb="1">
      <t>ゾク</t>
    </rPh>
    <rPh sb="3" eb="4">
      <t>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</si>
  <si>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</si>
  <si>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</si>
  <si>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</si>
  <si>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本人</t>
    <rPh sb="0" eb="2">
      <t>ホンニン</t>
    </rPh>
    <phoneticPr fontId="1"/>
  </si>
  <si>
    <t>妻</t>
    <rPh sb="0" eb="1">
      <t>ツマ</t>
    </rPh>
    <phoneticPr fontId="1"/>
  </si>
  <si>
    <t>夫</t>
    <rPh sb="0" eb="1">
      <t>オット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</si>
  <si>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</si>
  <si>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</si>
  <si>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その他</t>
    <rPh sb="2" eb="3">
      <t>タ</t>
    </rPh>
    <phoneticPr fontId="1"/>
  </si>
  <si>
    <t>　※職場以外で連絡のつきやすい電話番号を御記入ください。</t>
    <phoneticPr fontId="1"/>
  </si>
  <si>
    <t>電話</t>
    <rPh sb="0" eb="2">
      <t>デンワ</t>
    </rPh>
    <phoneticPr fontId="1"/>
  </si>
  <si>
    <t>〒</t>
    <phoneticPr fontId="1"/>
  </si>
  <si>
    <t>月</t>
    <phoneticPr fontId="1"/>
  </si>
  <si>
    <t>日</t>
    <phoneticPr fontId="1"/>
  </si>
  <si>
    <t>（</t>
    <phoneticPr fontId="1"/>
  </si>
  <si>
    <t>）</t>
    <phoneticPr fontId="1"/>
  </si>
  <si>
    <t>性別</t>
    <rPh sb="0" eb="2">
      <t>セイベツ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</si>
  <si>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</si>
  <si>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</si>
  <si>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ｶﾅ氏名</t>
    <rPh sb="2" eb="4">
      <t>シメイ</t>
    </rPh>
    <phoneticPr fontId="1"/>
  </si>
  <si>
    <t>漢字氏名</t>
    <rPh sb="0" eb="2">
      <t>カンジ</t>
    </rPh>
    <rPh sb="2" eb="3">
      <t>シ</t>
    </rPh>
    <rPh sb="3" eb="4">
      <t>メイ</t>
    </rPh>
    <phoneticPr fontId="1"/>
  </si>
  <si>
    <t>カナ氏名</t>
    <rPh sb="2" eb="4">
      <t>シメイ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</si>
  <si>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</si>
  <si>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</si>
  <si>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特に希望日がない場合</t>
    <phoneticPr fontId="1"/>
  </si>
  <si>
    <t>月頃（</t>
    <rPh sb="1" eb="2">
      <t>ゴロ</t>
    </rPh>
    <phoneticPr fontId="1"/>
  </si>
  <si>
    <t>※職場以外で連絡のつきやすい電話番号を御記入ください。</t>
    <phoneticPr fontId="1"/>
  </si>
  <si>
    <t>本人(0)</t>
  </si>
  <si>
    <t>妻(20)</t>
  </si>
  <si>
    <t>夫(21)</t>
  </si>
  <si>
    <t>父(1)</t>
  </si>
  <si>
    <t>母(2)</t>
  </si>
  <si>
    <t>その他(99)</t>
  </si>
  <si>
    <t>受診不可（４５歳未満のため）</t>
  </si>
  <si>
    <t>京都鞍馬口医療センター（旧社会保険京都病院）</t>
    <rPh sb="0" eb="2">
      <t>キョウト</t>
    </rPh>
    <rPh sb="2" eb="5">
      <t>クラマグチ</t>
    </rPh>
    <rPh sb="5" eb="7">
      <t>イリョウ</t>
    </rPh>
    <phoneticPr fontId="1"/>
  </si>
  <si>
    <r>
      <t>蘇生会総合病院</t>
    </r>
    <r>
      <rPr>
        <sz val="6"/>
        <rFont val="ＭＳ Ｐ明朝"/>
        <family val="1"/>
        <charset val="128"/>
      </rPr>
      <t>（受診日について，ご希望に添えない場合があります。）</t>
    </r>
    <rPh sb="0" eb="2">
      <t>ソセイ</t>
    </rPh>
    <rPh sb="2" eb="3">
      <t>カイ</t>
    </rPh>
    <rPh sb="3" eb="5">
      <t>ソウゴウ</t>
    </rPh>
    <rPh sb="5" eb="7">
      <t>ビョウイン</t>
    </rPh>
    <rPh sb="8" eb="11">
      <t>ジュシンビ</t>
    </rPh>
    <rPh sb="17" eb="19">
      <t>キボウ</t>
    </rPh>
    <rPh sb="20" eb="21">
      <t>ソ</t>
    </rPh>
    <rPh sb="24" eb="26">
      <t>バアイ</t>
    </rPh>
    <phoneticPr fontId="1"/>
  </si>
  <si>
    <t>胃部X線（バリウム）を希望</t>
    <phoneticPr fontId="1"/>
  </si>
  <si>
    <t>八重洲</t>
    <rPh sb="0" eb="3">
      <t>ヤエス</t>
    </rPh>
    <phoneticPr fontId="1"/>
  </si>
  <si>
    <t>―</t>
  </si>
  <si>
    <t>胃１</t>
    <rPh sb="0" eb="1">
      <t>イ</t>
    </rPh>
    <phoneticPr fontId="1"/>
  </si>
  <si>
    <t>胃２</t>
    <rPh sb="0" eb="1">
      <t>イ</t>
    </rPh>
    <phoneticPr fontId="1"/>
  </si>
  <si>
    <t>胃３</t>
    <rPh sb="0" eb="1">
      <t>イ</t>
    </rPh>
    <phoneticPr fontId="1"/>
  </si>
  <si>
    <t>胃４</t>
    <rPh sb="0" eb="1">
      <t>イ</t>
    </rPh>
    <phoneticPr fontId="1"/>
  </si>
  <si>
    <t>経口胃カメラを希望</t>
    <phoneticPr fontId="1"/>
  </si>
  <si>
    <t>希望しない</t>
    <phoneticPr fontId="1"/>
  </si>
  <si>
    <t>希望する</t>
    <rPh sb="0" eb="2">
      <t>キボウ</t>
    </rPh>
    <phoneticPr fontId="1"/>
  </si>
  <si>
    <t>肺１</t>
    <rPh sb="0" eb="1">
      <t>ハイ</t>
    </rPh>
    <phoneticPr fontId="1"/>
  </si>
  <si>
    <t>肺２</t>
    <rPh sb="0" eb="1">
      <t>ハイ</t>
    </rPh>
    <phoneticPr fontId="1"/>
  </si>
  <si>
    <t>肺３</t>
    <rPh sb="0" eb="1">
      <t>ハイ</t>
    </rPh>
    <phoneticPr fontId="1"/>
  </si>
  <si>
    <t>乳１</t>
    <rPh sb="0" eb="1">
      <t>ニュウ</t>
    </rPh>
    <phoneticPr fontId="1"/>
  </si>
  <si>
    <t>乳２</t>
    <rPh sb="0" eb="1">
      <t>ニュウ</t>
    </rPh>
    <phoneticPr fontId="1"/>
  </si>
  <si>
    <t>乳３</t>
    <rPh sb="0" eb="1">
      <t>ニュウ</t>
    </rPh>
    <phoneticPr fontId="1"/>
  </si>
  <si>
    <t>乳４</t>
    <rPh sb="0" eb="1">
      <t>ニュウ</t>
    </rPh>
    <phoneticPr fontId="1"/>
  </si>
  <si>
    <t>超音波を希望する</t>
    <phoneticPr fontId="1"/>
  </si>
  <si>
    <t>子１</t>
    <rPh sb="0" eb="1">
      <t>コ</t>
    </rPh>
    <phoneticPr fontId="1"/>
  </si>
  <si>
    <t>子２</t>
    <rPh sb="0" eb="1">
      <t>コ</t>
    </rPh>
    <phoneticPr fontId="1"/>
  </si>
  <si>
    <t>）曜日</t>
    <phoneticPr fontId="1"/>
  </si>
  <si>
    <t>蘇生会総合病院</t>
    <rPh sb="0" eb="2">
      <t>ソセイ</t>
    </rPh>
    <rPh sb="2" eb="3">
      <t>カイ</t>
    </rPh>
    <rPh sb="3" eb="5">
      <t>ソウゴウ</t>
    </rPh>
    <rPh sb="5" eb="7">
      <t>ビョウイン</t>
    </rPh>
    <phoneticPr fontId="1"/>
  </si>
  <si>
    <t>京都第二赤十字病院（府庁前）</t>
    <rPh sb="0" eb="2">
      <t>キョウト</t>
    </rPh>
    <rPh sb="2" eb="4">
      <t>ダイニ</t>
    </rPh>
    <rPh sb="4" eb="7">
      <t>セキジュウジ</t>
    </rPh>
    <rPh sb="7" eb="9">
      <t>ビョウイン</t>
    </rPh>
    <rPh sb="10" eb="12">
      <t>フチョウ</t>
    </rPh>
    <rPh sb="12" eb="13">
      <t>マエ</t>
    </rPh>
    <phoneticPr fontId="1"/>
  </si>
  <si>
    <t>御池クリニック（旧 坂崎診療所）</t>
    <rPh sb="0" eb="2">
      <t>オイケ</t>
    </rPh>
    <rPh sb="8" eb="9">
      <t>キュウ</t>
    </rPh>
    <rPh sb="10" eb="11">
      <t>サカ</t>
    </rPh>
    <rPh sb="11" eb="12">
      <t>サキ</t>
    </rPh>
    <rPh sb="12" eb="14">
      <t>シンリョウ</t>
    </rPh>
    <rPh sb="14" eb="15">
      <t>ショ</t>
    </rPh>
    <phoneticPr fontId="1"/>
  </si>
  <si>
    <t>武田病院健診センター（京都駅前）</t>
    <rPh sb="0" eb="2">
      <t>タケダ</t>
    </rPh>
    <rPh sb="2" eb="4">
      <t>ビョウイン</t>
    </rPh>
    <rPh sb="4" eb="6">
      <t>ケンシン</t>
    </rPh>
    <rPh sb="11" eb="13">
      <t>キョウト</t>
    </rPh>
    <rPh sb="13" eb="15">
      <t>エキマエ</t>
    </rPh>
    <phoneticPr fontId="1"/>
  </si>
  <si>
    <t>人間ドックのみ</t>
    <rPh sb="0" eb="2">
      <t>ニンゲン</t>
    </rPh>
    <phoneticPr fontId="1"/>
  </si>
  <si>
    <r>
      <rPr>
        <sz val="12"/>
        <rFont val="ＭＳ Ｐ明朝"/>
        <family val="1"/>
        <charset val="128"/>
      </rPr>
      <t>京都鞍馬口医療センター</t>
    </r>
    <r>
      <rPr>
        <sz val="9"/>
        <rFont val="ＭＳ Ｐ明朝"/>
        <family val="1"/>
        <charset val="128"/>
      </rPr>
      <t xml:space="preserve">
（旧社会保険京都病院）</t>
    </r>
    <rPh sb="0" eb="2">
      <t>キョウト</t>
    </rPh>
    <rPh sb="2" eb="5">
      <t>クラマグチ</t>
    </rPh>
    <rPh sb="5" eb="7">
      <t>イリョウ</t>
    </rPh>
    <phoneticPr fontId="1"/>
  </si>
  <si>
    <r>
      <rPr>
        <sz val="12"/>
        <rFont val="ＭＳ Ｐ明朝"/>
        <family val="1"/>
        <charset val="128"/>
      </rPr>
      <t>大澤クリニック</t>
    </r>
    <r>
      <rPr>
        <sz val="9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※シミズ四条大宮クリニックで実施</t>
    </r>
    <rPh sb="0" eb="2">
      <t>オオサワ</t>
    </rPh>
    <rPh sb="12" eb="16">
      <t>シジョウオオミヤ</t>
    </rPh>
    <rPh sb="22" eb="24">
      <t>ジッシ</t>
    </rPh>
    <phoneticPr fontId="1"/>
  </si>
  <si>
    <r>
      <rPr>
        <sz val="12"/>
        <rFont val="ＭＳ Ｐ明朝"/>
        <family val="1"/>
        <charset val="128"/>
      </rPr>
      <t>四条烏丸クリニック</t>
    </r>
    <r>
      <rPr>
        <sz val="9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※御池クリニックで実施</t>
    </r>
    <rPh sb="0" eb="2">
      <t>シジョウ</t>
    </rPh>
    <rPh sb="2" eb="4">
      <t>カラスマ</t>
    </rPh>
    <rPh sb="11" eb="12">
      <t>オ</t>
    </rPh>
    <rPh sb="12" eb="13">
      <t>イケ</t>
    </rPh>
    <rPh sb="19" eb="21">
      <t>ジッシ</t>
    </rPh>
    <phoneticPr fontId="1"/>
  </si>
  <si>
    <t>【　人間ドック　】
受診希望日（6月～3月）</t>
    <rPh sb="2" eb="4">
      <t>ニンゲン</t>
    </rPh>
    <rPh sb="10" eb="12">
      <t>ジュシン</t>
    </rPh>
    <rPh sb="12" eb="14">
      <t>キボウ</t>
    </rPh>
    <rPh sb="14" eb="15">
      <t>ヒ</t>
    </rPh>
    <rPh sb="17" eb="18">
      <t>ガツ</t>
    </rPh>
    <rPh sb="20" eb="21">
      <t>ガツ</t>
    </rPh>
    <phoneticPr fontId="1"/>
  </si>
  <si>
    <t>胃５</t>
    <rPh sb="0" eb="1">
      <t>イ</t>
    </rPh>
    <phoneticPr fontId="1"/>
  </si>
  <si>
    <t>胃６</t>
    <rPh sb="0" eb="1">
      <t>イ</t>
    </rPh>
    <phoneticPr fontId="1"/>
  </si>
  <si>
    <t>▲</t>
  </si>
  <si>
    <r>
      <rPr>
        <sz val="12"/>
        <rFont val="ＭＳ Ｐ明朝"/>
        <family val="1"/>
        <charset val="128"/>
      </rPr>
      <t>大和健診センター　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※人間ドックと同日受診のみ，シミズ四条大宮クリニックで実施</t>
    </r>
    <rPh sb="0" eb="2">
      <t>ヤマト</t>
    </rPh>
    <rPh sb="2" eb="4">
      <t>ケンシン</t>
    </rPh>
    <rPh sb="27" eb="31">
      <t>シジョウオオミヤ</t>
    </rPh>
    <rPh sb="37" eb="39">
      <t>ジッシ</t>
    </rPh>
    <phoneticPr fontId="1"/>
  </si>
  <si>
    <r>
      <rPr>
        <sz val="12"/>
        <rFont val="ＭＳ Ｐ明朝"/>
        <family val="1"/>
        <charset val="128"/>
      </rPr>
      <t>西村診療所</t>
    </r>
    <r>
      <rPr>
        <sz val="9"/>
        <rFont val="ＭＳ Ｐ明朝"/>
        <family val="1"/>
        <charset val="128"/>
      </rPr>
      <t>　※人間ドックと同日受診のみ，京都工場保健会で実施</t>
    </r>
    <rPh sb="0" eb="2">
      <t>ニシムラ</t>
    </rPh>
    <rPh sb="2" eb="4">
      <t>シンリョウ</t>
    </rPh>
    <rPh sb="4" eb="5">
      <t>ショ</t>
    </rPh>
    <rPh sb="7" eb="9">
      <t>ニンゲン</t>
    </rPh>
    <rPh sb="13" eb="15">
      <t>ドウジツ</t>
    </rPh>
    <rPh sb="15" eb="17">
      <t>ジュシン</t>
    </rPh>
    <rPh sb="20" eb="22">
      <t>キョウト</t>
    </rPh>
    <rPh sb="22" eb="24">
      <t>コウジョウ</t>
    </rPh>
    <rPh sb="24" eb="26">
      <t>ホケン</t>
    </rPh>
    <rPh sb="26" eb="27">
      <t>カイ</t>
    </rPh>
    <rPh sb="28" eb="30">
      <t>ジッシ</t>
    </rPh>
    <phoneticPr fontId="1"/>
  </si>
  <si>
    <r>
      <rPr>
        <sz val="12"/>
        <rFont val="ＭＳ Ｐ明朝"/>
        <family val="1"/>
        <charset val="128"/>
      </rPr>
      <t>京都第一赤十字病院（東福寺）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※人間ドックと同日受診のみ</t>
    </r>
    <rPh sb="0" eb="2">
      <t>キョウト</t>
    </rPh>
    <rPh sb="2" eb="4">
      <t>ダイイチ</t>
    </rPh>
    <rPh sb="4" eb="7">
      <t>セキジュウジ</t>
    </rPh>
    <rPh sb="7" eb="9">
      <t>ビョウイン</t>
    </rPh>
    <rPh sb="10" eb="13">
      <t>トウフクジ</t>
    </rPh>
    <rPh sb="16" eb="18">
      <t>ニンゲン</t>
    </rPh>
    <rPh sb="22" eb="24">
      <t>ドウジツ</t>
    </rPh>
    <rPh sb="24" eb="26">
      <t>ジュシン</t>
    </rPh>
    <phoneticPr fontId="1"/>
  </si>
  <si>
    <r>
      <rPr>
        <sz val="12"/>
        <rFont val="ＭＳ Ｐ明朝"/>
        <family val="1"/>
        <charset val="128"/>
      </rPr>
      <t>三菱京都病院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※人間ドックと同日受診のみ</t>
    </r>
    <rPh sb="0" eb="2">
      <t>ミツビシ</t>
    </rPh>
    <rPh sb="2" eb="4">
      <t>キョウト</t>
    </rPh>
    <rPh sb="4" eb="6">
      <t>ビョウイン</t>
    </rPh>
    <rPh sb="8" eb="10">
      <t>ニンゲン</t>
    </rPh>
    <rPh sb="14" eb="16">
      <t>ドウジツ</t>
    </rPh>
    <rPh sb="16" eb="18">
      <t>ジュシン</t>
    </rPh>
    <phoneticPr fontId="1"/>
  </si>
  <si>
    <r>
      <rPr>
        <sz val="12"/>
        <rFont val="ＭＳ Ｐ明朝"/>
        <family val="1"/>
        <charset val="128"/>
      </rPr>
      <t>堀川病院　　</t>
    </r>
    <r>
      <rPr>
        <sz val="10"/>
        <rFont val="ＭＳ Ｐ明朝"/>
        <family val="1"/>
        <charset val="128"/>
      </rPr>
      <t>※人間ドックと同日受診のみ</t>
    </r>
    <rPh sb="0" eb="2">
      <t>ホリカワ</t>
    </rPh>
    <rPh sb="2" eb="4">
      <t>ビョウイン</t>
    </rPh>
    <rPh sb="7" eb="9">
      <t>ニンゲン</t>
    </rPh>
    <rPh sb="13" eb="15">
      <t>ドウジツ</t>
    </rPh>
    <rPh sb="15" eb="17">
      <t>ジュシン</t>
    </rPh>
    <phoneticPr fontId="1"/>
  </si>
  <si>
    <t>○</t>
    <phoneticPr fontId="1"/>
  </si>
  <si>
    <t>子３</t>
    <rPh sb="0" eb="1">
      <t>コ</t>
    </rPh>
    <phoneticPr fontId="1"/>
  </si>
  <si>
    <t>受診不可（女性のみのため）</t>
    <rPh sb="5" eb="7">
      <t>ジョセイ</t>
    </rPh>
    <phoneticPr fontId="1"/>
  </si>
  <si>
    <t>乳５</t>
    <rPh sb="0" eb="1">
      <t>ニュウ</t>
    </rPh>
    <phoneticPr fontId="1"/>
  </si>
  <si>
    <t>脳４</t>
    <rPh sb="0" eb="1">
      <t>ノウ</t>
    </rPh>
    <phoneticPr fontId="1"/>
  </si>
  <si>
    <t>脳７</t>
    <rPh sb="0" eb="1">
      <t>ノウ</t>
    </rPh>
    <phoneticPr fontId="1"/>
  </si>
  <si>
    <t>脳別OK</t>
    <rPh sb="0" eb="1">
      <t>ノウ</t>
    </rPh>
    <rPh sb="1" eb="2">
      <t>ベツ</t>
    </rPh>
    <phoneticPr fontId="1"/>
  </si>
  <si>
    <t>同日</t>
    <rPh sb="0" eb="2">
      <t>ドウジツ</t>
    </rPh>
    <phoneticPr fontId="1"/>
  </si>
  <si>
    <t>別日</t>
    <rPh sb="0" eb="1">
      <t>ベツ</t>
    </rPh>
    <rPh sb="1" eb="2">
      <t>ジツ</t>
    </rPh>
    <phoneticPr fontId="1"/>
  </si>
  <si>
    <t>申込種別</t>
    <rPh sb="0" eb="2">
      <t>モウシコミ</t>
    </rPh>
    <rPh sb="2" eb="4">
      <t>シュベツ</t>
    </rPh>
    <phoneticPr fontId="1"/>
  </si>
  <si>
    <t>保険証番号</t>
    <rPh sb="0" eb="3">
      <t>ホケンショウ</t>
    </rPh>
    <rPh sb="3" eb="5">
      <t>バンゴウ</t>
    </rPh>
    <phoneticPr fontId="1"/>
  </si>
  <si>
    <t>脳ドック</t>
    <rPh sb="0" eb="1">
      <t>ノウ</t>
    </rPh>
    <phoneticPr fontId="1"/>
  </si>
  <si>
    <t>ドック</t>
    <phoneticPr fontId="1"/>
  </si>
  <si>
    <t>同一機関</t>
    <rPh sb="0" eb="2">
      <t>ドウイツ</t>
    </rPh>
    <rPh sb="2" eb="4">
      <t>キカン</t>
    </rPh>
    <phoneticPr fontId="1"/>
  </si>
  <si>
    <t>胃</t>
    <rPh sb="0" eb="1">
      <t>イ</t>
    </rPh>
    <phoneticPr fontId="1"/>
  </si>
  <si>
    <t>肺</t>
    <rPh sb="0" eb="1">
      <t>ハイ</t>
    </rPh>
    <phoneticPr fontId="1"/>
  </si>
  <si>
    <t>乳</t>
    <rPh sb="0" eb="1">
      <t>ニュウ</t>
    </rPh>
    <phoneticPr fontId="1"/>
  </si>
  <si>
    <t>子</t>
    <rPh sb="0" eb="1">
      <t>コ</t>
    </rPh>
    <phoneticPr fontId="1"/>
  </si>
  <si>
    <t>性別続柄</t>
    <rPh sb="0" eb="2">
      <t>セイベツ</t>
    </rPh>
    <rPh sb="2" eb="4">
      <t>ツヅキガラ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</si>
  <si>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</si>
  <si>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</si>
  <si>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希望日1</t>
    <rPh sb="0" eb="3">
      <t>キボウビ</t>
    </rPh>
    <phoneticPr fontId="1"/>
  </si>
  <si>
    <t>希望日2</t>
    <rPh sb="0" eb="3">
      <t>キボウビ</t>
    </rPh>
    <phoneticPr fontId="1"/>
  </si>
  <si>
    <t>希望日3</t>
    <rPh sb="0" eb="3">
      <t>キボウビ</t>
    </rPh>
    <phoneticPr fontId="1"/>
  </si>
  <si>
    <t>脳希望日１</t>
    <rPh sb="0" eb="1">
      <t>ノウ</t>
    </rPh>
    <rPh sb="1" eb="4">
      <t>キボウビ</t>
    </rPh>
    <phoneticPr fontId="1"/>
  </si>
  <si>
    <t>脳希望日２</t>
    <rPh sb="0" eb="1">
      <t>ノウ</t>
    </rPh>
    <rPh sb="1" eb="4">
      <t>キボウビ</t>
    </rPh>
    <phoneticPr fontId="1"/>
  </si>
  <si>
    <t>脳希望日３</t>
    <rPh sb="0" eb="1">
      <t>ノウ</t>
    </rPh>
    <rPh sb="1" eb="4">
      <t>キボウビ</t>
    </rPh>
    <phoneticPr fontId="1"/>
  </si>
  <si>
    <t>京都第二赤十字病院（府庁前）</t>
  </si>
  <si>
    <t>○</t>
  </si>
  <si>
    <t>堀川病院</t>
  </si>
  <si>
    <t>備考（任意記入欄）</t>
    <rPh sb="0" eb="2">
      <t>ビコウ</t>
    </rPh>
    <rPh sb="3" eb="5">
      <t>ニンイ</t>
    </rPh>
    <rPh sb="5" eb="7">
      <t>キニュウ</t>
    </rPh>
    <rPh sb="7" eb="8">
      <t>ラン</t>
    </rPh>
    <phoneticPr fontId="1"/>
  </si>
  <si>
    <t>脳全部OK</t>
    <rPh sb="0" eb="1">
      <t>ノウ</t>
    </rPh>
    <rPh sb="1" eb="3">
      <t>ゼンブ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</si>
  <si>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</si>
  <si>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</si>
  <si>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予約日（健診機関記入欄）</t>
    <rPh sb="0" eb="2">
      <t>ヨヤク</t>
    </rPh>
    <rPh sb="2" eb="3">
      <t>ビ</t>
    </rPh>
    <rPh sb="4" eb="6">
      <t>ケンシン</t>
    </rPh>
    <rPh sb="6" eb="8">
      <t>キカン</t>
    </rPh>
    <rPh sb="8" eb="10">
      <t>キニュウ</t>
    </rPh>
    <rPh sb="10" eb="11">
      <t>ラン</t>
    </rPh>
    <phoneticPr fontId="1"/>
  </si>
  <si>
    <t>鳥羽健診クリニック</t>
    <rPh sb="0" eb="2">
      <t>トバ</t>
    </rPh>
    <rPh sb="1" eb="2">
      <t>アサトリ</t>
    </rPh>
    <rPh sb="2" eb="4">
      <t>ケンシン</t>
    </rPh>
    <phoneticPr fontId="1"/>
  </si>
  <si>
    <t>○</t>
    <phoneticPr fontId="1"/>
  </si>
  <si>
    <t>京都工場保健会総合健診センター</t>
    <rPh sb="2" eb="4">
      <t>コウジョウ</t>
    </rPh>
    <rPh sb="4" eb="6">
      <t>ホケン</t>
    </rPh>
    <rPh sb="6" eb="7">
      <t>カイ</t>
    </rPh>
    <rPh sb="7" eb="9">
      <t>ソウゴウ</t>
    </rPh>
    <rPh sb="9" eb="11">
      <t>ケンシン</t>
    </rPh>
    <phoneticPr fontId="1"/>
  </si>
  <si>
    <t>○</t>
    <phoneticPr fontId="1"/>
  </si>
  <si>
    <t>月頃（</t>
    <phoneticPr fontId="1"/>
  </si>
  <si>
    <t>経鼻胃カメラを希望</t>
    <phoneticPr fontId="1"/>
  </si>
  <si>
    <t>希望しない</t>
    <phoneticPr fontId="1"/>
  </si>
  <si>
    <t>希望しない</t>
    <phoneticPr fontId="1"/>
  </si>
  <si>
    <t>マンモグラフィーを希望する</t>
    <phoneticPr fontId="1"/>
  </si>
  <si>
    <t>受診日</t>
    <rPh sb="0" eb="3">
      <t>ジュシンビ</t>
    </rPh>
    <phoneticPr fontId="1"/>
  </si>
  <si>
    <t>様</t>
    <rPh sb="0" eb="1">
      <t>サマ</t>
    </rPh>
    <phoneticPr fontId="1"/>
  </si>
  <si>
    <t>　　　　　　月　　　　　　　日　　（　　　　　　時　　　　　分～）</t>
    <rPh sb="6" eb="7">
      <t>ガツ</t>
    </rPh>
    <rPh sb="14" eb="15">
      <t>ニチ</t>
    </rPh>
    <rPh sb="24" eb="25">
      <t>ジ</t>
    </rPh>
    <rPh sb="30" eb="31">
      <t>フン</t>
    </rPh>
    <phoneticPr fontId="1"/>
  </si>
  <si>
    <t>御池クリニック</t>
    <rPh sb="0" eb="2">
      <t>オイケ</t>
    </rPh>
    <phoneticPr fontId="1"/>
  </si>
  <si>
    <t>〇</t>
    <phoneticPr fontId="1"/>
  </si>
  <si>
    <t>▲</t>
    <phoneticPr fontId="1"/>
  </si>
  <si>
    <t>　月　　　日（　　）</t>
    <rPh sb="1" eb="2">
      <t>ガツ</t>
    </rPh>
    <rPh sb="5" eb="6">
      <t>ヒ</t>
    </rPh>
    <phoneticPr fontId="1"/>
  </si>
  <si>
    <t>電話
受付日</t>
    <rPh sb="0" eb="2">
      <t>デンワ</t>
    </rPh>
    <rPh sb="3" eb="6">
      <t>ウケツケビ</t>
    </rPh>
    <phoneticPr fontId="1"/>
  </si>
  <si>
    <t>脳１３</t>
    <rPh sb="0" eb="1">
      <t>ノウ</t>
    </rPh>
    <phoneticPr fontId="1"/>
  </si>
  <si>
    <t>担当者名</t>
    <rPh sb="0" eb="3">
      <t>タントウシャ</t>
    </rPh>
    <rPh sb="3" eb="4">
      <t>メイ</t>
    </rPh>
    <phoneticPr fontId="1"/>
  </si>
  <si>
    <r>
      <rPr>
        <b/>
        <u/>
        <sz val="11"/>
        <rFont val="ＭＳ Ｐゴシック"/>
        <family val="3"/>
        <charset val="128"/>
      </rPr>
      <t>事前予約欄</t>
    </r>
    <r>
      <rPr>
        <b/>
        <sz val="8"/>
        <rFont val="ＭＳ Ｐゴシック"/>
        <family val="3"/>
        <charset val="128"/>
      </rPr>
      <t xml:space="preserve">
</t>
    </r>
    <r>
      <rPr>
        <sz val="5"/>
        <rFont val="ＭＳ Ｐゴシック"/>
        <family val="3"/>
        <charset val="128"/>
      </rPr>
      <t>電話にて事前予約された方は
必ず御記入ください。</t>
    </r>
    <rPh sb="0" eb="2">
      <t>ジゼン</t>
    </rPh>
    <rPh sb="2" eb="4">
      <t>ヨヤク</t>
    </rPh>
    <rPh sb="4" eb="5">
      <t>ラン</t>
    </rPh>
    <rPh sb="6" eb="8">
      <t>デンワ</t>
    </rPh>
    <rPh sb="10" eb="12">
      <t>ジゼン</t>
    </rPh>
    <rPh sb="12" eb="14">
      <t>ヨヤク</t>
    </rPh>
    <rPh sb="17" eb="18">
      <t>カタ</t>
    </rPh>
    <rPh sb="20" eb="21">
      <t>カナラ</t>
    </rPh>
    <rPh sb="22" eb="25">
      <t>ゴキニュウ</t>
    </rPh>
    <phoneticPr fontId="1"/>
  </si>
  <si>
    <t>マンモグラフィー</t>
    <phoneticPr fontId="1"/>
  </si>
  <si>
    <t>○</t>
    <phoneticPr fontId="1"/>
  </si>
  <si>
    <t>御池クリニック レディスプラザ</t>
    <rPh sb="0" eb="2">
      <t>オイケ</t>
    </rPh>
    <phoneticPr fontId="1"/>
  </si>
  <si>
    <t>○</t>
    <phoneticPr fontId="1"/>
  </si>
  <si>
    <t>▲</t>
    <phoneticPr fontId="1"/>
  </si>
  <si>
    <t>御池クリニック　レディスクリニック</t>
    <rPh sb="0" eb="2">
      <t>オイケ</t>
    </rPh>
    <phoneticPr fontId="1"/>
  </si>
  <si>
    <t>脳９</t>
    <rPh sb="0" eb="1">
      <t>ノウ</t>
    </rPh>
    <phoneticPr fontId="1"/>
  </si>
  <si>
    <t>脳１４</t>
    <rPh sb="0" eb="1">
      <t>ノウ</t>
    </rPh>
    <phoneticPr fontId="1"/>
  </si>
  <si>
    <t>×</t>
    <phoneticPr fontId="1"/>
  </si>
  <si>
    <t>脳１７</t>
    <rPh sb="0" eb="1">
      <t>ノウ</t>
    </rPh>
    <phoneticPr fontId="1"/>
  </si>
  <si>
    <t>脳２０</t>
    <rPh sb="0" eb="1">
      <t>ノウ</t>
    </rPh>
    <phoneticPr fontId="1"/>
  </si>
  <si>
    <t>する</t>
    <phoneticPr fontId="1"/>
  </si>
  <si>
    <t>する</t>
    <phoneticPr fontId="1"/>
  </si>
  <si>
    <t>ブランク</t>
    <phoneticPr fontId="1"/>
  </si>
  <si>
    <t>しない</t>
    <phoneticPr fontId="1"/>
  </si>
  <si>
    <t>-</t>
    <phoneticPr fontId="1"/>
  </si>
  <si>
    <t>-</t>
    <phoneticPr fontId="1"/>
  </si>
  <si>
    <t>月</t>
    <rPh sb="0" eb="1">
      <t>ガツ</t>
    </rPh>
    <phoneticPr fontId="1"/>
  </si>
  <si>
    <r>
      <rPr>
        <sz val="7"/>
        <rFont val="ＭＳ Ｐ明朝"/>
        <family val="1"/>
        <charset val="128"/>
      </rPr>
      <t>御池クリニックレディースプラザ</t>
    </r>
    <r>
      <rPr>
        <sz val="6"/>
        <rFont val="ＭＳ Ｐ明朝"/>
        <family val="1"/>
        <charset val="128"/>
      </rPr>
      <t>（女性のみ）</t>
    </r>
    <rPh sb="0" eb="2">
      <t>オイケ</t>
    </rPh>
    <rPh sb="16" eb="18">
      <t>ジョセイ</t>
    </rPh>
    <phoneticPr fontId="1"/>
  </si>
  <si>
    <t>-</t>
    <phoneticPr fontId="1"/>
  </si>
  <si>
    <t>脳29</t>
    <rPh sb="0" eb="1">
      <t>ノウ</t>
    </rPh>
    <phoneticPr fontId="1"/>
  </si>
  <si>
    <t>―</t>
    <phoneticPr fontId="1"/>
  </si>
  <si>
    <t>脳１２</t>
    <rPh sb="0" eb="1">
      <t>ノウ</t>
    </rPh>
    <phoneticPr fontId="1"/>
  </si>
  <si>
    <t>京都工場保健会山科健診クリニック</t>
    <rPh sb="0" eb="2">
      <t>キョウト</t>
    </rPh>
    <rPh sb="2" eb="11">
      <t>コウジョウホケンカイヤマシナケンシン</t>
    </rPh>
    <phoneticPr fontId="1"/>
  </si>
  <si>
    <t>東京・八重洲総合健診センター</t>
    <rPh sb="0" eb="2">
      <t>トウキョウ</t>
    </rPh>
    <rPh sb="3" eb="10">
      <t>ヤエスソウゴウケンシン</t>
    </rPh>
    <phoneticPr fontId="1"/>
  </si>
  <si>
    <t>※右の表１から選び、番号を記入してください。</t>
  </si>
  <si>
    <t>胃部検査（右の表で○・▲の機関でのみ選択可、▲は別途料金が必要）</t>
    <rPh sb="0" eb="1">
      <t>イ</t>
    </rPh>
    <rPh sb="1" eb="2">
      <t>ブ</t>
    </rPh>
    <rPh sb="2" eb="4">
      <t>ケンサ</t>
    </rPh>
    <rPh sb="5" eb="6">
      <t>ミギ</t>
    </rPh>
    <phoneticPr fontId="1"/>
  </si>
  <si>
    <t>肺がん（喀痰）検査（右の表で○の機関で、４５歳以上のみ選択可）</t>
    <rPh sb="0" eb="1">
      <t>ハイ</t>
    </rPh>
    <rPh sb="4" eb="6">
      <t>カクタン</t>
    </rPh>
    <rPh sb="7" eb="9">
      <t>ケンサ</t>
    </rPh>
    <rPh sb="10" eb="11">
      <t>ミギ</t>
    </rPh>
    <rPh sb="12" eb="13">
      <t>ヒョウ</t>
    </rPh>
    <rPh sb="16" eb="18">
      <t>キカン</t>
    </rPh>
    <rPh sb="22" eb="23">
      <t>サイ</t>
    </rPh>
    <rPh sb="23" eb="25">
      <t>イジョウ</t>
    </rPh>
    <rPh sb="27" eb="29">
      <t>センタク</t>
    </rPh>
    <rPh sb="29" eb="30">
      <t>カ</t>
    </rPh>
    <phoneticPr fontId="1"/>
  </si>
  <si>
    <t>乳がん検査は、マンモグラフィー・超音波のどちらかを選択可（右の表で○・▲の機関で女性のみ選択可、▲は別途料金が必要）</t>
    <rPh sb="0" eb="1">
      <t>ニュウ</t>
    </rPh>
    <rPh sb="3" eb="5">
      <t>ケンサ</t>
    </rPh>
    <rPh sb="16" eb="19">
      <t>チョウオンパ</t>
    </rPh>
    <rPh sb="25" eb="27">
      <t>センタク</t>
    </rPh>
    <rPh sb="27" eb="28">
      <t>カ</t>
    </rPh>
    <rPh sb="29" eb="30">
      <t>ミギ</t>
    </rPh>
    <rPh sb="31" eb="32">
      <t>オモテ</t>
    </rPh>
    <rPh sb="37" eb="39">
      <t>キカン</t>
    </rPh>
    <rPh sb="40" eb="42">
      <t>ジョセイ</t>
    </rPh>
    <rPh sb="44" eb="46">
      <t>センタク</t>
    </rPh>
    <rPh sb="46" eb="47">
      <t>カ</t>
    </rPh>
    <rPh sb="50" eb="52">
      <t>ベット</t>
    </rPh>
    <rPh sb="52" eb="54">
      <t>リョウキン</t>
    </rPh>
    <rPh sb="55" eb="57">
      <t>ヒツヨウ</t>
    </rPh>
    <phoneticPr fontId="1"/>
  </si>
  <si>
    <t>子宮がん検査（右の表で○・▲の機関で女性のみ選択可、▲は別途料金が必要）</t>
    <rPh sb="0" eb="2">
      <t>シキュウ</t>
    </rPh>
    <rPh sb="4" eb="6">
      <t>ケンサ</t>
    </rPh>
    <rPh sb="7" eb="8">
      <t>ミギ</t>
    </rPh>
    <rPh sb="9" eb="10">
      <t>ヒョウ</t>
    </rPh>
    <rPh sb="15" eb="17">
      <t>キカン</t>
    </rPh>
    <rPh sb="18" eb="20">
      <t>ジョセイ</t>
    </rPh>
    <rPh sb="22" eb="24">
      <t>センタク</t>
    </rPh>
    <rPh sb="24" eb="25">
      <t>カ</t>
    </rPh>
    <phoneticPr fontId="1"/>
  </si>
  <si>
    <t>入力内容は以下に反映されます。
入力終了後、印刷を行えば、申込書が印刷されます。</t>
    <rPh sb="0" eb="2">
      <t>ニュウリョク</t>
    </rPh>
    <rPh sb="2" eb="4">
      <t>ナイヨウ</t>
    </rPh>
    <rPh sb="5" eb="7">
      <t>イカ</t>
    </rPh>
    <rPh sb="8" eb="10">
      <t>ハンエイ</t>
    </rPh>
    <rPh sb="16" eb="18">
      <t>ニュウリョク</t>
    </rPh>
    <rPh sb="18" eb="21">
      <t>シュウリョウゴ</t>
    </rPh>
    <rPh sb="22" eb="24">
      <t>インサツ</t>
    </rPh>
    <rPh sb="25" eb="26">
      <t>オコナ</t>
    </rPh>
    <rPh sb="29" eb="32">
      <t>モウシコミショ</t>
    </rPh>
    <rPh sb="33" eb="35">
      <t>インサツ</t>
    </rPh>
    <phoneticPr fontId="1"/>
  </si>
  <si>
    <t>御希望の健診機関を下の表から選び、番号を記入してください。</t>
    <rPh sb="0" eb="3">
      <t>ゴキボウ</t>
    </rPh>
    <rPh sb="4" eb="6">
      <t>ケンシン</t>
    </rPh>
    <rPh sb="6" eb="8">
      <t>キカン</t>
    </rPh>
    <rPh sb="9" eb="10">
      <t>シタ</t>
    </rPh>
    <rPh sb="11" eb="12">
      <t>ヒョウ</t>
    </rPh>
    <rPh sb="14" eb="15">
      <t>エラ</t>
    </rPh>
    <rPh sb="17" eb="19">
      <t>バンゴウ</t>
    </rPh>
    <rPh sb="20" eb="22">
      <t>キニュウ</t>
    </rPh>
    <phoneticPr fontId="1"/>
  </si>
  <si>
    <t>胃部検査（下の表で○・▲の機関でのみ選択可、▲は別途料金が必要）</t>
    <rPh sb="0" eb="1">
      <t>イ</t>
    </rPh>
    <rPh sb="1" eb="2">
      <t>ブ</t>
    </rPh>
    <rPh sb="2" eb="4">
      <t>ケンサ</t>
    </rPh>
    <rPh sb="5" eb="6">
      <t>シタ</t>
    </rPh>
    <phoneticPr fontId="1"/>
  </si>
  <si>
    <t>肺がん（喀痰）検査（下の表で○の機関で、４５歳以上のみ選択可）</t>
    <rPh sb="0" eb="1">
      <t>ハイ</t>
    </rPh>
    <rPh sb="4" eb="6">
      <t>カクタン</t>
    </rPh>
    <rPh sb="7" eb="9">
      <t>ケンサ</t>
    </rPh>
    <rPh sb="10" eb="11">
      <t>シタ</t>
    </rPh>
    <rPh sb="12" eb="13">
      <t>ヒョウ</t>
    </rPh>
    <rPh sb="16" eb="18">
      <t>キカン</t>
    </rPh>
    <rPh sb="22" eb="23">
      <t>サイ</t>
    </rPh>
    <rPh sb="23" eb="25">
      <t>イジョウ</t>
    </rPh>
    <rPh sb="27" eb="29">
      <t>センタク</t>
    </rPh>
    <rPh sb="29" eb="30">
      <t>カ</t>
    </rPh>
    <phoneticPr fontId="1"/>
  </si>
  <si>
    <t>乳がん検査は、マンモグラフィー・超音波のどちらかを選択可（下の表で○・▲の機関で女性のみ選択可、▲は別途料金が必要）</t>
    <rPh sb="0" eb="1">
      <t>ニュウ</t>
    </rPh>
    <rPh sb="3" eb="5">
      <t>ケンサ</t>
    </rPh>
    <rPh sb="16" eb="19">
      <t>チョウオンパ</t>
    </rPh>
    <rPh sb="25" eb="27">
      <t>センタク</t>
    </rPh>
    <rPh sb="27" eb="28">
      <t>カ</t>
    </rPh>
    <rPh sb="29" eb="30">
      <t>シタ</t>
    </rPh>
    <rPh sb="31" eb="32">
      <t>オモテ</t>
    </rPh>
    <rPh sb="37" eb="39">
      <t>キカン</t>
    </rPh>
    <rPh sb="40" eb="42">
      <t>ジョセイ</t>
    </rPh>
    <rPh sb="44" eb="46">
      <t>センタク</t>
    </rPh>
    <rPh sb="46" eb="47">
      <t>カ</t>
    </rPh>
    <rPh sb="50" eb="52">
      <t>ベット</t>
    </rPh>
    <rPh sb="52" eb="54">
      <t>リョウキン</t>
    </rPh>
    <rPh sb="55" eb="57">
      <t>ヒツヨウ</t>
    </rPh>
    <phoneticPr fontId="1"/>
  </si>
  <si>
    <t>子宮がん検査（下の表で○・▲の機関で女性のみ選択可、▲は別途料金が必要）</t>
    <rPh sb="0" eb="2">
      <t>シキュウ</t>
    </rPh>
    <rPh sb="4" eb="6">
      <t>ケンサ</t>
    </rPh>
    <rPh sb="7" eb="8">
      <t>シタ</t>
    </rPh>
    <rPh sb="9" eb="10">
      <t>ヒョウ</t>
    </rPh>
    <rPh sb="15" eb="17">
      <t>キカン</t>
    </rPh>
    <rPh sb="18" eb="20">
      <t>ジョセイ</t>
    </rPh>
    <rPh sb="22" eb="24">
      <t>センタク</t>
    </rPh>
    <rPh sb="24" eb="25">
      <t>カ</t>
    </rPh>
    <phoneticPr fontId="1"/>
  </si>
  <si>
    <t>必ず御記入ください。御記入のない場合、
３月末の受診となる場合があります。</t>
  </si>
  <si>
    <t>◯</t>
    <phoneticPr fontId="1"/>
  </si>
  <si>
    <t>京都工場保健会山科健診クリニック</t>
    <rPh sb="0" eb="2">
      <t>キョウト</t>
    </rPh>
    <rPh sb="2" eb="4">
      <t>コウジョウ</t>
    </rPh>
    <rPh sb="4" eb="6">
      <t>ホケン</t>
    </rPh>
    <rPh sb="6" eb="7">
      <t>カイ</t>
    </rPh>
    <rPh sb="7" eb="11">
      <t>ヤマシナケンシン</t>
    </rPh>
    <phoneticPr fontId="1"/>
  </si>
  <si>
    <t>希望する健診機関</t>
    <rPh sb="0" eb="2">
      <t>キボウ</t>
    </rPh>
    <rPh sb="4" eb="6">
      <t>ケンシン</t>
    </rPh>
    <rPh sb="6" eb="8">
      <t>キカン</t>
    </rPh>
    <phoneticPr fontId="1"/>
  </si>
  <si>
    <t>◆入力時の注意点◆
　・赤枠の中のみ入力後、印刷のうえ、庶務担当者に提出してください。
　・印刷の前に、黄色のセルがないか、ご確認ください。
　　※上から順番に入力してください。途中から入力または修正した場合、うまく反映できないことがあります。
　　※黄色のセルは、未入力の場合か入力内容が誤っている場合（その健診機関では実施していない検査を選択している等）です。
　　　 黄色のセルがある場合は、修正のうえ、印刷してください。
　・申込書はスキャナーでの読み取りを行いますので、印刷した申込書には付箋等は絶対に貼り付けないでください。
　　貼付してある付箋等はすべてはがして健診機関へ提出します。転記等いたしませんのでご注意ください。
　・病院への連絡事項がある場合は、印刷後、「備考欄」に手書きしてください。
　・入力に際しては募集要項を御参照ください。
　・何も入力せず白紙のまま印刷し、必要事項を手書きしていただいても構いません。</t>
    <rPh sb="15" eb="16">
      <t>ナカ</t>
    </rPh>
    <rPh sb="74" eb="75">
      <t>ウエ</t>
    </rPh>
    <rPh sb="77" eb="79">
      <t>ジュンバン</t>
    </rPh>
    <rPh sb="80" eb="82">
      <t>ニュウリョク</t>
    </rPh>
    <rPh sb="89" eb="91">
      <t>トチュウ</t>
    </rPh>
    <rPh sb="93" eb="95">
      <t>ニュウリョク</t>
    </rPh>
    <rPh sb="98" eb="100">
      <t>シュウセイ</t>
    </rPh>
    <rPh sb="102" eb="104">
      <t>バアイ</t>
    </rPh>
    <rPh sb="108" eb="110">
      <t>ハンエイ</t>
    </rPh>
    <rPh sb="126" eb="128">
      <t>キイロ</t>
    </rPh>
    <rPh sb="137" eb="139">
      <t>バアイ</t>
    </rPh>
    <rPh sb="150" eb="152">
      <t>バアイ</t>
    </rPh>
    <rPh sb="177" eb="178">
      <t>ナド</t>
    </rPh>
    <rPh sb="199" eb="201">
      <t>シュウセイ</t>
    </rPh>
    <rPh sb="205" eb="207">
      <t>インサツ</t>
    </rPh>
    <rPh sb="240" eb="242">
      <t>インサツ</t>
    </rPh>
    <rPh sb="244" eb="247">
      <t>モウシコミショ</t>
    </rPh>
    <rPh sb="271" eb="273">
      <t>チョウフ</t>
    </rPh>
    <rPh sb="277" eb="279">
      <t>フセン</t>
    </rPh>
    <rPh sb="279" eb="280">
      <t>トウ</t>
    </rPh>
    <rPh sb="288" eb="290">
      <t>ケンシン</t>
    </rPh>
    <rPh sb="290" eb="292">
      <t>キカン</t>
    </rPh>
    <rPh sb="293" eb="295">
      <t>テイシュツ</t>
    </rPh>
    <rPh sb="299" eb="301">
      <t>テンキ</t>
    </rPh>
    <rPh sb="301" eb="302">
      <t>トウ</t>
    </rPh>
    <rPh sb="311" eb="313">
      <t>チュウイ</t>
    </rPh>
    <rPh sb="321" eb="323">
      <t>ビョウイン</t>
    </rPh>
    <rPh sb="325" eb="327">
      <t>レンラク</t>
    </rPh>
    <rPh sb="327" eb="329">
      <t>ジコウ</t>
    </rPh>
    <rPh sb="332" eb="334">
      <t>バアイ</t>
    </rPh>
    <rPh sb="336" eb="338">
      <t>インサツ</t>
    </rPh>
    <rPh sb="338" eb="339">
      <t>ゴ</t>
    </rPh>
    <rPh sb="341" eb="343">
      <t>ビコウ</t>
    </rPh>
    <rPh sb="343" eb="344">
      <t>ラン</t>
    </rPh>
    <rPh sb="346" eb="348">
      <t>テガ</t>
    </rPh>
    <rPh sb="366" eb="368">
      <t>ボシュウ</t>
    </rPh>
    <rPh sb="368" eb="370">
      <t>ヨウコウ</t>
    </rPh>
    <rPh sb="382" eb="383">
      <t>ナニ</t>
    </rPh>
    <rPh sb="384" eb="386">
      <t>ニュウリョク</t>
    </rPh>
    <rPh sb="388" eb="390">
      <t>ハクシ</t>
    </rPh>
    <rPh sb="393" eb="395">
      <t>インサツ</t>
    </rPh>
    <rPh sb="397" eb="399">
      <t>ヒツヨウ</t>
    </rPh>
    <rPh sb="399" eb="401">
      <t>ジコウ</t>
    </rPh>
    <rPh sb="402" eb="404">
      <t>テガ</t>
    </rPh>
    <rPh sb="413" eb="414">
      <t>カマ</t>
    </rPh>
    <phoneticPr fontId="1"/>
  </si>
  <si>
    <t>令和６年度　人間ドック受診申込書</t>
    <rPh sb="0" eb="2">
      <t>レイワ</t>
    </rPh>
    <rPh sb="3" eb="5">
      <t>ネンド</t>
    </rPh>
    <rPh sb="6" eb="8">
      <t>ニンゲン</t>
    </rPh>
    <rPh sb="11" eb="13">
      <t>ジュシン</t>
    </rPh>
    <rPh sb="13" eb="16">
      <t>モウシコミショ</t>
    </rPh>
    <phoneticPr fontId="1"/>
  </si>
  <si>
    <t>△</t>
    <phoneticPr fontId="1"/>
  </si>
  <si>
    <t>日本バプテスト病院</t>
    <phoneticPr fontId="1"/>
  </si>
  <si>
    <t>○は実施可　－は実施不可　▲はオプションとして実施可（別途料金が必要です。）　△は不定期実施</t>
    <rPh sb="41" eb="46">
      <t>フテイキジッシ</t>
    </rPh>
    <phoneticPr fontId="1"/>
  </si>
  <si>
    <r>
      <t>歳</t>
    </r>
    <r>
      <rPr>
        <sz val="9"/>
        <rFont val="ＭＳ Ｐ明朝"/>
        <family val="1"/>
        <charset val="128"/>
      </rPr>
      <t>（令和６年４月１日現在）</t>
    </r>
    <rPh sb="0" eb="1">
      <t>サイ</t>
    </rPh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</si>
</sst>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&quot;年&quot;m&quot;月&quot;d&quot;日&quot;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36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5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10" fillId="0" borderId="0" xfId="0" applyFont="1"/>
    <xf numFmtId="0" fontId="6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/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176" fontId="0" fillId="0" borderId="0" xfId="0" applyNumberFormat="1"/>
    <xf numFmtId="0" fontId="5" fillId="0" borderId="7" xfId="0" applyFont="1" applyBorder="1" applyAlignment="1">
      <alignment vertical="center"/>
    </xf>
    <xf numFmtId="0" fontId="4" fillId="0" borderId="0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5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5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NumberFormat="1"/>
    <xf numFmtId="0" fontId="26" fillId="0" borderId="0" xfId="0" applyFont="1"/>
    <xf numFmtId="0" fontId="0" fillId="0" borderId="0" xfId="0" applyNumberFormat="1" applyAlignment="1"/>
    <xf numFmtId="177" fontId="0" fillId="0" borderId="0" xfId="0" applyNumberFormat="1"/>
    <xf numFmtId="0" fontId="0" fillId="0" borderId="17" xfId="0" applyNumberFormat="1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NumberFormat="1" applyBorder="1"/>
    <xf numFmtId="14" fontId="0" fillId="0" borderId="21" xfId="0" applyNumberFormat="1" applyBorder="1"/>
    <xf numFmtId="0" fontId="0" fillId="0" borderId="21" xfId="0" applyBorder="1"/>
    <xf numFmtId="0" fontId="0" fillId="0" borderId="20" xfId="0" applyNumberFormat="1" applyBorder="1" applyAlignment="1"/>
    <xf numFmtId="0" fontId="0" fillId="0" borderId="0" xfId="0" applyNumberFormat="1" applyBorder="1" applyAlignment="1"/>
    <xf numFmtId="0" fontId="0" fillId="0" borderId="21" xfId="0" applyNumberFormat="1" applyBorder="1" applyAlignment="1"/>
    <xf numFmtId="0" fontId="0" fillId="0" borderId="22" xfId="0" applyNumberFormat="1" applyBorder="1" applyAlignment="1"/>
    <xf numFmtId="0" fontId="0" fillId="0" borderId="23" xfId="0" applyNumberFormat="1" applyBorder="1" applyAlignment="1"/>
    <xf numFmtId="0" fontId="0" fillId="0" borderId="23" xfId="0" applyBorder="1"/>
    <xf numFmtId="0" fontId="0" fillId="0" borderId="24" xfId="0" applyBorder="1"/>
    <xf numFmtId="0" fontId="4" fillId="0" borderId="0" xfId="0" applyFont="1" applyFill="1" applyBorder="1" applyAlignment="1">
      <alignment horizontal="center" vertical="center" wrapText="1" shrinkToFit="1"/>
    </xf>
    <xf numFmtId="49" fontId="12" fillId="0" borderId="3" xfId="0" applyNumberFormat="1" applyFont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8" fillId="5" borderId="0" xfId="0" applyFont="1" applyFill="1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8" fillId="0" borderId="0" xfId="0" applyFont="1"/>
    <xf numFmtId="0" fontId="0" fillId="6" borderId="0" xfId="0" applyFill="1"/>
    <xf numFmtId="0" fontId="5" fillId="5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0" xfId="0" applyFill="1"/>
    <xf numFmtId="0" fontId="6" fillId="5" borderId="1" xfId="0" applyFont="1" applyFill="1" applyBorder="1" applyAlignment="1">
      <alignment horizontal="center" vertical="center" textRotation="255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5" fillId="5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shrinkToFit="1"/>
    </xf>
    <xf numFmtId="0" fontId="19" fillId="5" borderId="12" xfId="0" applyFont="1" applyFill="1" applyBorder="1" applyAlignment="1">
      <alignment horizontal="center" vertical="center" shrinkToFit="1"/>
    </xf>
    <xf numFmtId="0" fontId="19" fillId="5" borderId="29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3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9" fillId="5" borderId="1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>
      <alignment vertical="center" shrinkToFit="1"/>
    </xf>
    <xf numFmtId="0" fontId="8" fillId="7" borderId="10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29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12" fillId="0" borderId="58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53" xfId="0" applyNumberFormat="1" applyFont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Border="1" applyAlignment="1">
      <alignment horizontal="left" vertical="distributed" wrapText="1"/>
    </xf>
    <xf numFmtId="0" fontId="27" fillId="8" borderId="0" xfId="0" applyFont="1" applyFill="1" applyBorder="1" applyAlignment="1">
      <alignment horizontal="left" vertical="distributed" wrapText="1"/>
    </xf>
    <xf numFmtId="49" fontId="12" fillId="0" borderId="59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5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64" xfId="0" applyFont="1" applyBorder="1" applyAlignment="1" applyProtection="1">
      <alignment horizontal="center" vertical="top" wrapText="1"/>
      <protection locked="0"/>
    </xf>
    <xf numFmtId="0" fontId="12" fillId="0" borderId="61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62" xfId="0" applyFont="1" applyBorder="1" applyAlignment="1" applyProtection="1">
      <alignment horizontal="center" vertical="top" wrapText="1"/>
      <protection locked="0"/>
    </xf>
    <xf numFmtId="0" fontId="8" fillId="7" borderId="2" xfId="0" applyFont="1" applyFill="1" applyBorder="1" applyAlignment="1">
      <alignment horizontal="left" vertical="center" shrinkToFit="1"/>
    </xf>
    <xf numFmtId="0" fontId="8" fillId="7" borderId="3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56" xfId="0" applyFont="1" applyBorder="1" applyAlignment="1" applyProtection="1">
      <alignment horizontal="left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shrinkToFit="1"/>
    </xf>
    <xf numFmtId="0" fontId="4" fillId="7" borderId="3" xfId="0" applyFont="1" applyFill="1" applyBorder="1" applyAlignment="1">
      <alignment vertical="center" shrinkToFit="1"/>
    </xf>
    <xf numFmtId="0" fontId="4" fillId="7" borderId="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5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/>
    </xf>
    <xf numFmtId="0" fontId="25" fillId="8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2" fillId="0" borderId="26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textRotation="255"/>
    </xf>
    <xf numFmtId="0" fontId="11" fillId="2" borderId="14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4" fillId="3" borderId="37" xfId="0" applyFont="1" applyFill="1" applyBorder="1" applyAlignment="1">
      <alignment horizontal="center" vertical="center" wrapText="1" shrinkToFit="1"/>
    </xf>
    <xf numFmtId="0" fontId="4" fillId="3" borderId="38" xfId="0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 wrapText="1" shrinkToFit="1"/>
    </xf>
    <xf numFmtId="0" fontId="21" fillId="3" borderId="27" xfId="0" applyFont="1" applyFill="1" applyBorder="1" applyAlignment="1">
      <alignment horizontal="center" vertical="center" wrapText="1" shrinkToFit="1"/>
    </xf>
    <xf numFmtId="0" fontId="21" fillId="3" borderId="33" xfId="0" applyFont="1" applyFill="1" applyBorder="1" applyAlignment="1">
      <alignment horizontal="center" vertical="center" wrapText="1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top"/>
    </xf>
    <xf numFmtId="0" fontId="8" fillId="3" borderId="35" xfId="0" applyFont="1" applyFill="1" applyBorder="1" applyAlignment="1">
      <alignment vertical="center" shrinkToFit="1"/>
    </xf>
    <xf numFmtId="0" fontId="8" fillId="3" borderId="10" xfId="0" applyFont="1" applyFill="1" applyBorder="1" applyAlignment="1">
      <alignment vertical="center" shrinkToFit="1"/>
    </xf>
    <xf numFmtId="0" fontId="8" fillId="3" borderId="30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textRotation="255"/>
    </xf>
    <xf numFmtId="0" fontId="0" fillId="5" borderId="5" xfId="0" applyFill="1" applyBorder="1" applyAlignment="1">
      <alignment horizontal="center" vertical="center" textRotation="255"/>
    </xf>
  </cellXfs>
  <cellStyles count="1">
    <cellStyle name="標準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647700</xdr:colOff>
      <xdr:row>35</xdr:row>
      <xdr:rowOff>9525</xdr:rowOff>
    </xdr:from>
    <xdr:to>
      <xdr:col>55</xdr:col>
      <xdr:colOff>447675</xdr:colOff>
      <xdr:row>53</xdr:row>
      <xdr:rowOff>81015</xdr:rowOff>
    </xdr:to>
    <xdr:sp macro="" textlink="">
      <xdr:nvSpPr>
        <xdr:cNvPr id="23124" name="AutoShape 8282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7210425"/>
          <a:ext cx="7343775" cy="438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</xdr:colOff>
      <xdr:row>118</xdr:row>
      <xdr:rowOff>161925</xdr:rowOff>
    </xdr:to>
    <xdr:sp macro="" textlink="">
      <xdr:nvSpPr>
        <xdr:cNvPr id="23126" name="Rectangle 1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rrowheads="1"/>
        </xdr:cNvSpPr>
      </xdr:nvSpPr>
      <xdr:spPr bwMode="auto">
        <a:xfrm>
          <a:off x="7105650" y="24945975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142936</xdr:colOff>
      <xdr:row>55</xdr:row>
      <xdr:rowOff>103093</xdr:rowOff>
    </xdr:from>
    <xdr:ext cx="5677959" cy="657225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2936" y="13527740"/>
          <a:ext cx="567795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・太枠の中だけ記入してください。記入漏れのないようご注意ください。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・「人間ドック・郵送がん検診の募集について」をよくご確認のうえ、お申し込みください。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・申込書はスキャナーでの読み取りを行いますので、付箋等は絶対に貼り付けないでください。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153459</xdr:colOff>
      <xdr:row>116</xdr:row>
      <xdr:rowOff>1059</xdr:rowOff>
    </xdr:from>
    <xdr:to>
      <xdr:col>28</xdr:col>
      <xdr:colOff>77259</xdr:colOff>
      <xdr:row>116</xdr:row>
      <xdr:rowOff>335493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963209" y="25128009"/>
          <a:ext cx="3305175" cy="33443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京都市職員共済組合</a:t>
          </a:r>
        </a:p>
      </xdr:txBody>
    </xdr:sp>
    <xdr:clientData/>
  </xdr:twoCellAnchor>
  <xdr:twoCellAnchor editAs="oneCell">
    <xdr:from>
      <xdr:col>44</xdr:col>
      <xdr:colOff>0</xdr:colOff>
      <xdr:row>116</xdr:row>
      <xdr:rowOff>0</xdr:rowOff>
    </xdr:from>
    <xdr:to>
      <xdr:col>44</xdr:col>
      <xdr:colOff>19050</xdr:colOff>
      <xdr:row>116</xdr:row>
      <xdr:rowOff>190500</xdr:rowOff>
    </xdr:to>
    <xdr:sp macro="" textlink="">
      <xdr:nvSpPr>
        <xdr:cNvPr id="23129" name="Rectangle 1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rrowheads="1"/>
        </xdr:cNvSpPr>
      </xdr:nvSpPr>
      <xdr:spPr bwMode="auto">
        <a:xfrm>
          <a:off x="7105650" y="243173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1190</xdr:colOff>
      <xdr:row>115</xdr:row>
      <xdr:rowOff>65483</xdr:rowOff>
    </xdr:from>
    <xdr:ext cx="2492990" cy="242374"/>
    <xdr:sp macro="" textlink="反映用!L5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90" y="22213725"/>
          <a:ext cx="249299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fld id="{46F514F1-D3DC-49B7-AF55-D3FAF5D8BB15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/>
            <a:t>00-000000-00-000000-00-0000-000-000-000</a:t>
          </a:fld>
          <a:endParaRPr kumimoji="1" lang="ja-JP" altLang="en-US" sz="900"/>
        </a:p>
      </xdr:txBody>
    </xdr:sp>
    <xdr:clientData/>
  </xdr:oneCellAnchor>
  <xdr:oneCellAnchor>
    <xdr:from>
      <xdr:col>0</xdr:col>
      <xdr:colOff>154473</xdr:colOff>
      <xdr:row>110</xdr:row>
      <xdr:rowOff>40999</xdr:rowOff>
    </xdr:from>
    <xdr:ext cx="6648448" cy="480131"/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54473" y="23199173"/>
          <a:ext cx="6648448" cy="48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なお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健診結果は健診機関から共済組合にも提供され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特定保健指導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や重症化予防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等共済組合の各種事業に活用されます。</a:t>
          </a:r>
          <a:endParaRPr lang="en-US" altLang="ja-JP" sz="9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また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共済組合と事業主が実施する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健康増進、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重症化予防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、労働安全衛生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対策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のため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人間ドック及び定期健康診断の結果</a:t>
          </a:r>
          <a:endParaRPr lang="en-US" altLang="ja-JP" sz="9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900">
              <a:effectLst/>
              <a:latin typeface="+mn-lt"/>
              <a:ea typeface="+mn-ea"/>
              <a:cs typeface="+mn-cs"/>
            </a:rPr>
            <a:t>については必要に応じて両者で共有します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。</a:t>
          </a:r>
          <a:endParaRPr lang="en-US" altLang="ja-JP" sz="9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9525</xdr:colOff>
      <xdr:row>110</xdr:row>
      <xdr:rowOff>57150</xdr:rowOff>
    </xdr:from>
    <xdr:ext cx="371475" cy="172355"/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9525" y="23336250"/>
          <a:ext cx="37147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aseline="0">
              <a:effectLst/>
              <a:latin typeface="+mn-lt"/>
              <a:ea typeface="+mn-ea"/>
              <a:cs typeface="+mn-cs"/>
            </a:rPr>
            <a:t>※</a:t>
          </a:r>
        </a:p>
      </xdr:txBody>
    </xdr:sp>
    <xdr:clientData/>
  </xdr:oneCellAnchor>
  <xdr:twoCellAnchor>
    <xdr:from>
      <xdr:col>44</xdr:col>
      <xdr:colOff>656814</xdr:colOff>
      <xdr:row>84</xdr:row>
      <xdr:rowOff>229431</xdr:rowOff>
    </xdr:from>
    <xdr:to>
      <xdr:col>48</xdr:col>
      <xdr:colOff>430699</xdr:colOff>
      <xdr:row>89</xdr:row>
      <xdr:rowOff>107677</xdr:rowOff>
    </xdr:to>
    <xdr:grpSp>
      <xdr:nvGrpSpPr>
        <xdr:cNvPr id="23138" name="グループ化 5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GrpSpPr>
          <a:grpSpLocks/>
        </xdr:cNvGrpSpPr>
      </xdr:nvGrpSpPr>
      <xdr:grpSpPr bwMode="auto">
        <a:xfrm>
          <a:off x="7941869" y="16474266"/>
          <a:ext cx="2537182" cy="1050554"/>
          <a:chOff x="7944971" y="18220764"/>
          <a:chExt cx="2241177" cy="986118"/>
        </a:xfrm>
      </xdr:grpSpPr>
      <xdr:sp macro="" textlink="">
        <xdr:nvSpPr>
          <xdr:cNvPr id="23144" name="角丸四角形吹き出し 1">
            <a:extLst>
              <a:ext uri="{FF2B5EF4-FFF2-40B4-BE49-F238E27FC236}">
                <a16:creationId xmlns:a16="http://schemas.microsoft.com/office/drawing/2014/main" id="{00000000-0008-0000-0000-0000685A0000}"/>
              </a:ext>
            </a:extLst>
          </xdr:cNvPr>
          <xdr:cNvSpPr>
            <a:spLocks noChangeArrowheads="1"/>
          </xdr:cNvSpPr>
        </xdr:nvSpPr>
        <xdr:spPr bwMode="auto">
          <a:xfrm>
            <a:off x="7944971" y="18220764"/>
            <a:ext cx="2241177" cy="986118"/>
          </a:xfrm>
          <a:prstGeom prst="wedgeRoundRectCallout">
            <a:avLst>
              <a:gd name="adj1" fmla="val -74833"/>
              <a:gd name="adj2" fmla="val 16481"/>
              <a:gd name="adj3" fmla="val 16667"/>
            </a:avLst>
          </a:prstGeom>
          <a:solidFill>
            <a:srgbClr val="FFFF00"/>
          </a:solidFill>
          <a:ln w="9525" algn="ctr">
            <a:solidFill>
              <a:srgbClr val="FFFF00"/>
            </a:solidFill>
            <a:round/>
            <a:headEnd/>
            <a:tailEnd/>
          </a:ln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8011166" y="18263026"/>
            <a:ext cx="2118243" cy="88750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この欄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については，エクセルから入力することができませんので、</a:t>
            </a: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印刷された後に手書きで追記してください。</a:t>
            </a:r>
            <a:endPara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（電話にて事前予約された方のみ）</a:t>
            </a:r>
            <a:endParaRPr lang="ja-JP" altLang="ja-JP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 editAs="oneCell">
    <xdr:from>
      <xdr:col>27</xdr:col>
      <xdr:colOff>133350</xdr:colOff>
      <xdr:row>35</xdr:row>
      <xdr:rowOff>28575</xdr:rowOff>
    </xdr:from>
    <xdr:to>
      <xdr:col>51</xdr:col>
      <xdr:colOff>9525</xdr:colOff>
      <xdr:row>50</xdr:row>
      <xdr:rowOff>47625</xdr:rowOff>
    </xdr:to>
    <xdr:sp macro="" textlink="">
      <xdr:nvSpPr>
        <xdr:cNvPr id="16198" name="AutoShape 1862"/>
        <xdr:cNvSpPr>
          <a:spLocks noChangeAspect="1" noChangeArrowheads="1"/>
        </xdr:cNvSpPr>
      </xdr:nvSpPr>
      <xdr:spPr bwMode="auto">
        <a:xfrm>
          <a:off x="4752975" y="7000875"/>
          <a:ext cx="731520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115136</xdr:colOff>
      <xdr:row>30</xdr:row>
      <xdr:rowOff>188406</xdr:rowOff>
    </xdr:from>
    <xdr:to>
      <xdr:col>50</xdr:col>
      <xdr:colOff>637546</xdr:colOff>
      <xdr:row>45</xdr:row>
      <xdr:rowOff>24806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1565" y="5987142"/>
          <a:ext cx="7325981" cy="345799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67</xdr:row>
      <xdr:rowOff>44265</xdr:rowOff>
    </xdr:from>
    <xdr:to>
      <xdr:col>4</xdr:col>
      <xdr:colOff>285750</xdr:colOff>
      <xdr:row>70</xdr:row>
      <xdr:rowOff>120465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350309" y="11563912"/>
          <a:ext cx="1983441" cy="580465"/>
        </a:xfrm>
        <a:prstGeom prst="wedgeRoundRectCallout">
          <a:avLst>
            <a:gd name="adj1" fmla="val -80058"/>
            <a:gd name="adj2" fmla="val -7338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/>
            <a:t>日付選択にも使用していますので消さないで下さい。</a:t>
          </a:r>
        </a:p>
      </xdr:txBody>
    </xdr:sp>
    <xdr:clientData/>
  </xdr:twoCellAnchor>
  <xdr:twoCellAnchor>
    <xdr:from>
      <xdr:col>0</xdr:col>
      <xdr:colOff>6164</xdr:colOff>
      <xdr:row>66</xdr:row>
      <xdr:rowOff>22411</xdr:rowOff>
    </xdr:from>
    <xdr:to>
      <xdr:col>1</xdr:col>
      <xdr:colOff>11207</xdr:colOff>
      <xdr:row>68</xdr:row>
      <xdr:rowOff>33619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164" y="11205882"/>
          <a:ext cx="688602" cy="347384"/>
        </a:xfrm>
        <a:prstGeom prst="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118"/>
  <sheetViews>
    <sheetView showGridLines="0" tabSelected="1" zoomScale="91" zoomScaleNormal="91" zoomScalePageLayoutView="145" workbookViewId="0">
      <selection activeCell="I18" sqref="I18:AA18"/>
    </sheetView>
  </sheetViews>
  <sheetFormatPr defaultRowHeight="13.5" x14ac:dyDescent="0.15"/>
  <cols>
    <col min="1" max="1" width="2.75" customWidth="1"/>
    <col min="2" max="8" width="2.625" customWidth="1"/>
    <col min="9" max="9" width="2.375" customWidth="1"/>
    <col min="10" max="10" width="2.625" customWidth="1"/>
    <col min="11" max="11" width="1.75" customWidth="1"/>
    <col min="12" max="13" width="1.625" customWidth="1"/>
    <col min="14" max="14" width="1.75" customWidth="1"/>
    <col min="15" max="16" width="1.625" customWidth="1"/>
    <col min="17" max="22" width="1.75" customWidth="1"/>
    <col min="23" max="23" width="3.75" customWidth="1"/>
    <col min="24" max="26" width="2.625" customWidth="1"/>
    <col min="27" max="28" width="2.375" customWidth="1"/>
    <col min="29" max="29" width="4.5" customWidth="1"/>
    <col min="30" max="30" width="2.5" customWidth="1"/>
    <col min="31" max="31" width="2.75" customWidth="1"/>
    <col min="32" max="32" width="2.5" customWidth="1"/>
    <col min="33" max="33" width="1.75" customWidth="1"/>
    <col min="34" max="35" width="1.625" customWidth="1"/>
    <col min="36" max="36" width="1.75" customWidth="1"/>
    <col min="37" max="38" width="1.625" customWidth="1"/>
    <col min="39" max="39" width="1.75" customWidth="1"/>
    <col min="40" max="41" width="1.625" customWidth="1"/>
    <col min="42" max="42" width="1.75" customWidth="1"/>
    <col min="43" max="44" width="1.625" customWidth="1"/>
  </cols>
  <sheetData>
    <row r="1" spans="1:45" ht="13.5" customHeight="1" x14ac:dyDescent="0.15">
      <c r="A1" s="168" t="s">
        <v>234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36"/>
      <c r="AC1" s="40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5" ht="11.25" customHeight="1" x14ac:dyDescent="0.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5" ht="11.25" customHeight="1" x14ac:dyDescent="0.15">
      <c r="A3" s="51"/>
      <c r="B3" s="195" t="s">
        <v>233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</row>
    <row r="4" spans="1:45" ht="13.5" customHeight="1" x14ac:dyDescent="0.1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</row>
    <row r="5" spans="1:45" ht="13.5" customHeight="1" x14ac:dyDescent="0.1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</row>
    <row r="6" spans="1:45" ht="13.5" customHeight="1" x14ac:dyDescent="0.15"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</row>
    <row r="7" spans="1:45" ht="13.5" customHeight="1" x14ac:dyDescent="0.1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</row>
    <row r="8" spans="1:45" ht="13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</row>
    <row r="9" spans="1:45" ht="13.5" customHeight="1" x14ac:dyDescent="0.15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</row>
    <row r="10" spans="1:45" ht="13.5" customHeight="1" x14ac:dyDescent="0.15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</row>
    <row r="11" spans="1:45" ht="13.5" customHeight="1" x14ac:dyDescent="0.15"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</row>
    <row r="12" spans="1:45" ht="13.5" customHeight="1" x14ac:dyDescent="0.15"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</row>
    <row r="13" spans="1:45" ht="13.5" customHeight="1" x14ac:dyDescent="0.15"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</row>
    <row r="14" spans="1:45" ht="13.5" customHeight="1" x14ac:dyDescent="0.15"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</row>
    <row r="15" spans="1:45" ht="13.5" customHeight="1" x14ac:dyDescent="0.15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</row>
    <row r="16" spans="1:45" ht="13.5" customHeight="1" x14ac:dyDescent="0.15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</row>
    <row r="17" spans="1:44" ht="13.5" customHeight="1" x14ac:dyDescent="0.1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4"/>
      <c r="AC17" s="34"/>
      <c r="AD17" s="34"/>
      <c r="AE17" s="34"/>
      <c r="AF17" s="34"/>
      <c r="AG17" s="35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ht="18" customHeight="1" x14ac:dyDescent="0.15">
      <c r="A18" s="174" t="s">
        <v>35</v>
      </c>
      <c r="B18" s="175"/>
      <c r="C18" s="203" t="s">
        <v>54</v>
      </c>
      <c r="D18" s="203"/>
      <c r="E18" s="203"/>
      <c r="F18" s="203"/>
      <c r="G18" s="203"/>
      <c r="H18" s="204"/>
      <c r="I18" s="189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1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8" customHeight="1" x14ac:dyDescent="0.15">
      <c r="A19" s="176"/>
      <c r="B19" s="177"/>
      <c r="C19" s="203" t="s">
        <v>81</v>
      </c>
      <c r="D19" s="203"/>
      <c r="E19" s="203"/>
      <c r="F19" s="203"/>
      <c r="G19" s="203"/>
      <c r="H19" s="204"/>
      <c r="I19" s="192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</row>
    <row r="20" spans="1:44" ht="18" customHeight="1" x14ac:dyDescent="0.15">
      <c r="A20" s="176"/>
      <c r="B20" s="177"/>
      <c r="C20" s="188" t="s">
        <v>83</v>
      </c>
      <c r="D20" s="188"/>
      <c r="E20" s="188"/>
      <c r="F20" s="188"/>
      <c r="G20" s="188"/>
      <c r="H20" s="182"/>
      <c r="I20" s="169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</row>
    <row r="21" spans="1:44" ht="18" customHeight="1" x14ac:dyDescent="0.15">
      <c r="A21" s="176"/>
      <c r="B21" s="177"/>
      <c r="C21" s="188" t="s">
        <v>84</v>
      </c>
      <c r="D21" s="188"/>
      <c r="E21" s="188"/>
      <c r="F21" s="188"/>
      <c r="G21" s="188"/>
      <c r="H21" s="182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</row>
    <row r="22" spans="1:44" ht="18" customHeight="1" x14ac:dyDescent="0.15">
      <c r="A22" s="176"/>
      <c r="B22" s="177"/>
      <c r="C22" s="188" t="s">
        <v>1</v>
      </c>
      <c r="D22" s="188"/>
      <c r="E22" s="188"/>
      <c r="F22" s="188"/>
      <c r="G22" s="188"/>
      <c r="H22" s="182"/>
      <c r="I22" s="169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</row>
    <row r="23" spans="1:44" ht="18" customHeight="1" x14ac:dyDescent="0.15">
      <c r="A23" s="178"/>
      <c r="B23" s="179"/>
      <c r="C23" s="188" t="s">
        <v>3</v>
      </c>
      <c r="D23" s="188"/>
      <c r="E23" s="188"/>
      <c r="F23" s="188"/>
      <c r="G23" s="188"/>
      <c r="H23" s="182"/>
      <c r="I23" s="197"/>
      <c r="J23" s="198"/>
      <c r="K23" s="198"/>
      <c r="L23" s="198"/>
      <c r="M23" s="198"/>
      <c r="N23" s="198"/>
      <c r="O23" s="187" t="s">
        <v>212</v>
      </c>
      <c r="P23" s="187"/>
      <c r="Q23" s="198"/>
      <c r="R23" s="198"/>
      <c r="S23" s="198"/>
      <c r="T23" s="198"/>
      <c r="U23" s="198"/>
      <c r="V23" s="198"/>
      <c r="W23" s="87" t="s">
        <v>212</v>
      </c>
      <c r="X23" s="198"/>
      <c r="Y23" s="198"/>
      <c r="Z23" s="198"/>
      <c r="AA23" s="199"/>
    </row>
    <row r="24" spans="1:44" ht="18" customHeight="1" x14ac:dyDescent="0.15">
      <c r="A24" s="174" t="s">
        <v>7</v>
      </c>
      <c r="B24" s="175"/>
      <c r="C24" s="230" t="s">
        <v>63</v>
      </c>
      <c r="D24" s="203"/>
      <c r="E24" s="203"/>
      <c r="F24" s="203"/>
      <c r="G24" s="203"/>
      <c r="H24" s="204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</row>
    <row r="25" spans="1:44" ht="18" customHeight="1" x14ac:dyDescent="0.15">
      <c r="A25" s="176"/>
      <c r="B25" s="177"/>
      <c r="C25" s="210" t="s">
        <v>85</v>
      </c>
      <c r="D25" s="188"/>
      <c r="E25" s="188"/>
      <c r="F25" s="188"/>
      <c r="G25" s="188"/>
      <c r="H25" s="182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</row>
    <row r="26" spans="1:44" ht="18" customHeight="1" x14ac:dyDescent="0.15">
      <c r="A26" s="176"/>
      <c r="B26" s="177"/>
      <c r="C26" s="210" t="s">
        <v>84</v>
      </c>
      <c r="D26" s="188"/>
      <c r="E26" s="188"/>
      <c r="F26" s="188"/>
      <c r="G26" s="188"/>
      <c r="H26" s="182"/>
      <c r="I26" s="169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</row>
    <row r="27" spans="1:44" ht="18" customHeight="1" x14ac:dyDescent="0.15">
      <c r="A27" s="176"/>
      <c r="B27" s="177"/>
      <c r="C27" s="210" t="s">
        <v>80</v>
      </c>
      <c r="D27" s="188"/>
      <c r="E27" s="188"/>
      <c r="F27" s="188"/>
      <c r="G27" s="188"/>
      <c r="H27" s="182"/>
      <c r="I27" s="169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</row>
    <row r="28" spans="1:44" ht="18" customHeight="1" x14ac:dyDescent="0.15">
      <c r="A28" s="176"/>
      <c r="B28" s="177"/>
      <c r="C28" s="210" t="s">
        <v>5</v>
      </c>
      <c r="D28" s="188"/>
      <c r="E28" s="188"/>
      <c r="F28" s="188"/>
      <c r="G28" s="188"/>
      <c r="H28" s="182"/>
      <c r="I28" s="169"/>
      <c r="J28" s="170"/>
      <c r="K28" s="170"/>
      <c r="L28" s="170"/>
      <c r="M28" s="213"/>
      <c r="N28" s="214"/>
      <c r="O28" s="214"/>
      <c r="P28" s="214"/>
      <c r="Q28" s="231" t="s">
        <v>64</v>
      </c>
      <c r="R28" s="231"/>
      <c r="S28" s="214"/>
      <c r="T28" s="214"/>
      <c r="U28" s="214"/>
      <c r="V28" s="227"/>
      <c r="W28" s="33" t="s">
        <v>210</v>
      </c>
      <c r="X28" s="170"/>
      <c r="Y28" s="170"/>
      <c r="Z28" s="170"/>
      <c r="AA28" s="60" t="s">
        <v>66</v>
      </c>
    </row>
    <row r="29" spans="1:44" ht="18" customHeight="1" x14ac:dyDescent="0.15">
      <c r="A29" s="176"/>
      <c r="B29" s="177"/>
      <c r="C29" s="182" t="s">
        <v>170</v>
      </c>
      <c r="D29" s="183"/>
      <c r="E29" s="183"/>
      <c r="F29" s="183"/>
      <c r="G29" s="183"/>
      <c r="H29" s="184"/>
      <c r="I29" s="185" t="str">
        <f>IF(OR(I28="",M28="",S28="",X28=""),"",IF(ISERROR(反映用!$C$1),0,反映用!$C$1))</f>
        <v/>
      </c>
      <c r="J29" s="186"/>
      <c r="K29" s="186" t="s">
        <v>171</v>
      </c>
      <c r="L29" s="186"/>
      <c r="M29" s="228" t="str">
        <f>IF(I29="","（令和６年４月１日現在）",IF(I29=0,"未来の日付が入力されてます",IF(I29&gt;=75,"後期高齢者医療制度の被保険者は対象外です",IF(I29&lt;18,"１８歳以下は対象外です","（令和６年４月１日現在）"))))</f>
        <v>（令和６年４月１日現在）</v>
      </c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9"/>
    </row>
    <row r="30" spans="1:44" ht="18" customHeight="1" x14ac:dyDescent="0.15">
      <c r="A30" s="176"/>
      <c r="B30" s="177"/>
      <c r="C30" s="182" t="s">
        <v>86</v>
      </c>
      <c r="D30" s="183"/>
      <c r="E30" s="183"/>
      <c r="F30" s="183"/>
      <c r="G30" s="183"/>
      <c r="H30" s="183"/>
      <c r="I30" s="211" t="s">
        <v>75</v>
      </c>
      <c r="J30" s="212"/>
      <c r="K30" s="201"/>
      <c r="L30" s="201"/>
      <c r="M30" s="201"/>
      <c r="N30" s="201"/>
      <c r="O30" s="201"/>
      <c r="P30" s="201"/>
      <c r="Q30" s="212" t="s">
        <v>214</v>
      </c>
      <c r="R30" s="212"/>
      <c r="S30" s="212"/>
      <c r="T30" s="201"/>
      <c r="U30" s="201"/>
      <c r="V30" s="201"/>
      <c r="W30" s="201"/>
      <c r="X30" s="201"/>
      <c r="Y30" s="201"/>
      <c r="Z30" s="201"/>
      <c r="AA30" s="202"/>
    </row>
    <row r="31" spans="1:44" ht="18" customHeight="1" x14ac:dyDescent="0.15">
      <c r="A31" s="176"/>
      <c r="B31" s="177"/>
      <c r="C31" s="226" t="s">
        <v>87</v>
      </c>
      <c r="D31" s="226"/>
      <c r="E31" s="226"/>
      <c r="F31" s="226"/>
      <c r="G31" s="226"/>
      <c r="H31" s="226"/>
      <c r="I31" s="21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20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8" customHeight="1" x14ac:dyDescent="0.15">
      <c r="A32" s="176"/>
      <c r="B32" s="177"/>
      <c r="C32" s="226"/>
      <c r="D32" s="226"/>
      <c r="E32" s="226"/>
      <c r="F32" s="226"/>
      <c r="G32" s="226"/>
      <c r="H32" s="226"/>
      <c r="I32" s="218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8" customHeight="1" x14ac:dyDescent="0.15">
      <c r="A33" s="176"/>
      <c r="B33" s="177"/>
      <c r="C33" s="181"/>
      <c r="D33" s="181"/>
      <c r="E33" s="181"/>
      <c r="F33" s="181"/>
      <c r="G33" s="181"/>
      <c r="H33" s="181"/>
      <c r="I33" s="221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1:44" ht="18" customHeight="1" x14ac:dyDescent="0.15">
      <c r="A34" s="176"/>
      <c r="B34" s="177"/>
      <c r="C34" s="180" t="s">
        <v>82</v>
      </c>
      <c r="D34" s="180"/>
      <c r="E34" s="180"/>
      <c r="F34" s="180"/>
      <c r="G34" s="180"/>
      <c r="H34" s="180"/>
      <c r="I34" s="197"/>
      <c r="J34" s="198"/>
      <c r="K34" s="198"/>
      <c r="L34" s="198"/>
      <c r="M34" s="198"/>
      <c r="N34" s="198"/>
      <c r="O34" s="187" t="s">
        <v>208</v>
      </c>
      <c r="P34" s="187"/>
      <c r="Q34" s="198"/>
      <c r="R34" s="198"/>
      <c r="S34" s="198"/>
      <c r="T34" s="198"/>
      <c r="U34" s="198"/>
      <c r="V34" s="198"/>
      <c r="W34" s="87" t="s">
        <v>209</v>
      </c>
      <c r="X34" s="198"/>
      <c r="Y34" s="198"/>
      <c r="Z34" s="198"/>
      <c r="AA34" s="199"/>
      <c r="AB34" s="3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</row>
    <row r="35" spans="1:44" ht="18" customHeight="1" x14ac:dyDescent="0.15">
      <c r="A35" s="178"/>
      <c r="B35" s="179"/>
      <c r="C35" s="181"/>
      <c r="D35" s="181"/>
      <c r="E35" s="181"/>
      <c r="F35" s="181"/>
      <c r="G35" s="181"/>
      <c r="H35" s="181"/>
      <c r="I35" s="207" t="s">
        <v>90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9"/>
      <c r="AB35" s="30"/>
      <c r="AC35" s="4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4"/>
      <c r="AR35" s="4"/>
    </row>
    <row r="36" spans="1:44" ht="18" customHeight="1" x14ac:dyDescent="0.15">
      <c r="A36" s="236" t="s">
        <v>232</v>
      </c>
      <c r="B36" s="255"/>
      <c r="C36" s="255"/>
      <c r="D36" s="255"/>
      <c r="E36" s="255"/>
      <c r="F36" s="255"/>
      <c r="G36" s="255"/>
      <c r="H36" s="255"/>
      <c r="I36" s="232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4"/>
      <c r="AB36" s="3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4"/>
    </row>
    <row r="37" spans="1:44" ht="18" customHeight="1" x14ac:dyDescent="0.15">
      <c r="A37" s="256"/>
      <c r="B37" s="257"/>
      <c r="C37" s="257"/>
      <c r="D37" s="257"/>
      <c r="E37" s="257"/>
      <c r="F37" s="257"/>
      <c r="G37" s="257"/>
      <c r="H37" s="257"/>
      <c r="I37" s="207" t="s">
        <v>218</v>
      </c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30"/>
      <c r="AC37" s="20">
        <f>I27</f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4" ht="21.75" customHeight="1" x14ac:dyDescent="0.15">
      <c r="A38" s="172" t="s">
        <v>219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250"/>
      <c r="V38" s="251"/>
      <c r="W38" s="251"/>
      <c r="X38" s="251"/>
      <c r="Y38" s="251"/>
      <c r="Z38" s="251"/>
      <c r="AA38" s="252"/>
      <c r="AC38" t="str">
        <f>IFERROR(INDEX(反映用!A38:K65,MATCH(I36,反映用!A38:A65,0),11),"胃１")</f>
        <v>胃１</v>
      </c>
    </row>
    <row r="39" spans="1:44" ht="21.75" customHeight="1" x14ac:dyDescent="0.15">
      <c r="A39" s="224" t="s">
        <v>220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50"/>
      <c r="V39" s="251"/>
      <c r="W39" s="251"/>
      <c r="X39" s="251"/>
      <c r="Y39" s="251"/>
      <c r="Z39" s="251"/>
      <c r="AA39" s="252"/>
      <c r="AC39" t="str">
        <f>IFERROR(IF(AE70&lt;45,"肺３",INDEX(反映用!A38:L65,MATCH(I36,反映用!A38:A65,0),12)),"肺１")</f>
        <v>肺１</v>
      </c>
      <c r="AO39" s="4"/>
    </row>
    <row r="40" spans="1:44" ht="21.75" customHeight="1" x14ac:dyDescent="0.15">
      <c r="A40" s="253" t="s">
        <v>221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0"/>
      <c r="V40" s="251"/>
      <c r="W40" s="251"/>
      <c r="X40" s="251"/>
      <c r="Y40" s="251"/>
      <c r="Z40" s="251"/>
      <c r="AA40" s="252"/>
      <c r="AC40" t="str">
        <f>IFERROR(IF(I27="男性","乳５",INDEX(反映用!A38:M65,MATCH(I36,反映用!A38:A65,0),13)),"乳１")</f>
        <v>乳１</v>
      </c>
    </row>
    <row r="41" spans="1:44" ht="21.75" customHeight="1" thickBot="1" x14ac:dyDescent="0.2">
      <c r="A41" s="258" t="s">
        <v>222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60"/>
      <c r="T41" s="260"/>
      <c r="U41" s="215"/>
      <c r="V41" s="216"/>
      <c r="W41" s="216"/>
      <c r="X41" s="216"/>
      <c r="Y41" s="216"/>
      <c r="Z41" s="216"/>
      <c r="AA41" s="217"/>
      <c r="AC41" t="str">
        <f>IFERROR(IF(I27="男性","子３",INDEX(反映用!A38:N65,MATCH(I36,反映用!A38:A65,0),14)),"子１")</f>
        <v>子１</v>
      </c>
    </row>
    <row r="42" spans="1:44" ht="18" customHeight="1" x14ac:dyDescent="0.15">
      <c r="A42" s="236" t="s">
        <v>129</v>
      </c>
      <c r="B42" s="237"/>
      <c r="C42" s="237"/>
      <c r="D42" s="237"/>
      <c r="E42" s="237"/>
      <c r="F42" s="237"/>
      <c r="G42" s="237"/>
      <c r="H42" s="238"/>
      <c r="I42" s="205" t="s">
        <v>29</v>
      </c>
      <c r="J42" s="206"/>
      <c r="K42" s="206"/>
      <c r="L42" s="206"/>
      <c r="M42" s="206"/>
      <c r="N42" s="206"/>
      <c r="O42" s="206"/>
      <c r="P42" s="206"/>
      <c r="Q42" s="206"/>
      <c r="R42" s="245"/>
      <c r="S42" s="246"/>
      <c r="T42" s="264" t="s">
        <v>76</v>
      </c>
      <c r="U42" s="264"/>
      <c r="V42" s="267"/>
      <c r="W42" s="267"/>
      <c r="X42" s="61" t="s">
        <v>77</v>
      </c>
      <c r="Y42" s="62" t="s">
        <v>78</v>
      </c>
      <c r="Z42" s="63" t="str">
        <f>反映用!E$10</f>
        <v/>
      </c>
      <c r="AA42" s="64" t="s">
        <v>79</v>
      </c>
    </row>
    <row r="43" spans="1:44" ht="18" customHeight="1" x14ac:dyDescent="0.15">
      <c r="A43" s="239"/>
      <c r="B43" s="240"/>
      <c r="C43" s="240"/>
      <c r="D43" s="240"/>
      <c r="E43" s="240"/>
      <c r="F43" s="240"/>
      <c r="G43" s="240"/>
      <c r="H43" s="241"/>
      <c r="I43" s="205" t="s">
        <v>30</v>
      </c>
      <c r="J43" s="206"/>
      <c r="K43" s="206"/>
      <c r="L43" s="206"/>
      <c r="M43" s="206"/>
      <c r="N43" s="206"/>
      <c r="O43" s="206"/>
      <c r="P43" s="206"/>
      <c r="Q43" s="206"/>
      <c r="R43" s="247"/>
      <c r="S43" s="248"/>
      <c r="T43" s="261" t="s">
        <v>76</v>
      </c>
      <c r="U43" s="261"/>
      <c r="V43" s="235"/>
      <c r="W43" s="235"/>
      <c r="X43" s="24" t="s">
        <v>77</v>
      </c>
      <c r="Y43" s="26" t="s">
        <v>78</v>
      </c>
      <c r="Z43" s="38" t="str">
        <f>反映用!E$11</f>
        <v/>
      </c>
      <c r="AA43" s="65" t="s">
        <v>79</v>
      </c>
    </row>
    <row r="44" spans="1:44" ht="18" customHeight="1" x14ac:dyDescent="0.15">
      <c r="A44" s="239"/>
      <c r="B44" s="240"/>
      <c r="C44" s="240"/>
      <c r="D44" s="240"/>
      <c r="E44" s="240"/>
      <c r="F44" s="240"/>
      <c r="G44" s="240"/>
      <c r="H44" s="241"/>
      <c r="I44" s="205" t="s">
        <v>31</v>
      </c>
      <c r="J44" s="206"/>
      <c r="K44" s="206"/>
      <c r="L44" s="206"/>
      <c r="M44" s="206"/>
      <c r="N44" s="206"/>
      <c r="O44" s="206"/>
      <c r="P44" s="206"/>
      <c r="Q44" s="206"/>
      <c r="R44" s="249"/>
      <c r="S44" s="235"/>
      <c r="T44" s="261" t="s">
        <v>76</v>
      </c>
      <c r="U44" s="261"/>
      <c r="V44" s="235"/>
      <c r="W44" s="235"/>
      <c r="X44" s="27" t="s">
        <v>77</v>
      </c>
      <c r="Y44" s="31" t="s">
        <v>78</v>
      </c>
      <c r="Z44" s="39" t="str">
        <f>反映用!E$12</f>
        <v/>
      </c>
      <c r="AA44" s="66" t="s">
        <v>79</v>
      </c>
    </row>
    <row r="45" spans="1:44" ht="18" customHeight="1" x14ac:dyDescent="0.15">
      <c r="A45" s="242"/>
      <c r="B45" s="243"/>
      <c r="C45" s="243"/>
      <c r="D45" s="243"/>
      <c r="E45" s="243"/>
      <c r="F45" s="243"/>
      <c r="G45" s="243"/>
      <c r="H45" s="244"/>
      <c r="I45" s="268" t="s">
        <v>88</v>
      </c>
      <c r="J45" s="269"/>
      <c r="K45" s="269"/>
      <c r="L45" s="269"/>
      <c r="M45" s="269"/>
      <c r="N45" s="269"/>
      <c r="O45" s="269"/>
      <c r="P45" s="269"/>
      <c r="Q45" s="269"/>
      <c r="R45" s="249"/>
      <c r="S45" s="235"/>
      <c r="T45" s="24" t="s">
        <v>89</v>
      </c>
      <c r="U45" s="24"/>
      <c r="V45" s="24"/>
      <c r="W45" s="266"/>
      <c r="X45" s="266"/>
      <c r="Y45" s="266"/>
      <c r="Z45" s="235" t="s">
        <v>120</v>
      </c>
      <c r="AA45" s="265"/>
    </row>
    <row r="46" spans="1:44" ht="18" customHeight="1" x14ac:dyDescent="0.15">
      <c r="A46" s="58"/>
      <c r="B46" s="58"/>
      <c r="C46" s="58"/>
      <c r="D46" s="58"/>
      <c r="E46" s="58"/>
      <c r="F46" s="58"/>
      <c r="G46" s="58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4"/>
      <c r="S46" s="54"/>
      <c r="T46" s="55"/>
      <c r="U46" s="55"/>
      <c r="V46" s="55"/>
      <c r="W46" s="56"/>
      <c r="X46" s="57"/>
      <c r="Y46" s="57"/>
      <c r="Z46" s="57"/>
      <c r="AA46" s="55"/>
    </row>
    <row r="47" spans="1:44" ht="18" customHeight="1" x14ac:dyDescent="0.15">
      <c r="A47" s="58"/>
      <c r="B47" s="58"/>
      <c r="C47" s="58"/>
      <c r="D47" s="58"/>
      <c r="E47" s="58"/>
      <c r="F47" s="58"/>
      <c r="G47" s="58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4"/>
      <c r="S47" s="54"/>
      <c r="T47" s="55"/>
      <c r="U47" s="55"/>
      <c r="V47" s="55"/>
      <c r="W47" s="56"/>
      <c r="X47" s="57"/>
      <c r="Y47" s="57"/>
      <c r="Z47" s="57"/>
      <c r="AA47" s="55"/>
    </row>
    <row r="48" spans="1:44" ht="18" customHeight="1" x14ac:dyDescent="0.15">
      <c r="A48" s="58"/>
      <c r="B48" s="58"/>
      <c r="C48" s="58"/>
      <c r="D48" s="58"/>
      <c r="E48" s="58"/>
      <c r="F48" s="58"/>
      <c r="G48" s="58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4"/>
      <c r="S48" s="54"/>
      <c r="T48" s="55"/>
      <c r="U48" s="55"/>
      <c r="V48" s="55"/>
      <c r="W48" s="56"/>
      <c r="X48" s="57"/>
      <c r="Y48" s="57"/>
      <c r="Z48" s="57"/>
      <c r="AA48" s="55"/>
    </row>
    <row r="49" spans="1:44" ht="18" customHeight="1" x14ac:dyDescent="0.15">
      <c r="A49" s="58"/>
      <c r="B49" s="58"/>
      <c r="C49" s="58"/>
      <c r="D49" s="58"/>
      <c r="E49" s="58"/>
      <c r="F49" s="58"/>
      <c r="G49" s="58"/>
      <c r="H49" s="58"/>
      <c r="I49" s="59"/>
      <c r="J49" s="59"/>
      <c r="K49" s="59"/>
      <c r="L49" s="59"/>
      <c r="M49" s="59"/>
      <c r="N49" s="59"/>
      <c r="O49" s="59"/>
      <c r="P49" s="59"/>
      <c r="Q49" s="59"/>
      <c r="R49" s="54"/>
      <c r="S49" s="54"/>
      <c r="T49" s="55"/>
      <c r="U49" s="55"/>
      <c r="V49" s="55"/>
      <c r="W49" s="56"/>
      <c r="X49" s="57"/>
      <c r="Y49" s="57"/>
      <c r="Z49" s="57"/>
      <c r="AA49" s="55"/>
    </row>
    <row r="50" spans="1:44" ht="18" customHeight="1" x14ac:dyDescent="0.15">
      <c r="A50" s="58"/>
      <c r="B50" s="58"/>
      <c r="C50" s="58"/>
      <c r="D50" s="58"/>
      <c r="E50" s="58"/>
      <c r="F50" s="58"/>
      <c r="G50" s="58"/>
      <c r="H50" s="58"/>
      <c r="I50" s="59"/>
      <c r="J50" s="59"/>
      <c r="K50" s="59"/>
      <c r="L50" s="59"/>
      <c r="M50" s="59"/>
      <c r="N50" s="59"/>
      <c r="O50" s="59"/>
      <c r="P50" s="59"/>
      <c r="Q50" s="59"/>
      <c r="R50" s="54"/>
      <c r="S50" s="54"/>
      <c r="T50" s="55"/>
      <c r="U50" s="55"/>
      <c r="V50" s="55"/>
      <c r="W50" s="56"/>
      <c r="X50" s="57"/>
      <c r="Y50" s="57"/>
      <c r="Z50" s="57"/>
      <c r="AA50" s="55"/>
    </row>
    <row r="51" spans="1:44" ht="18" customHeight="1" x14ac:dyDescent="0.15">
      <c r="A51" s="58"/>
      <c r="B51" s="283" t="s">
        <v>223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</row>
    <row r="52" spans="1:44" ht="18" customHeight="1" x14ac:dyDescent="0.15">
      <c r="A52" s="58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</row>
    <row r="53" spans="1:44" ht="18" customHeight="1" x14ac:dyDescent="0.15">
      <c r="A53" s="58"/>
      <c r="B53" s="58"/>
      <c r="C53" s="58"/>
      <c r="D53" s="58"/>
      <c r="E53" s="58"/>
      <c r="F53" s="58"/>
      <c r="G53" s="58"/>
      <c r="H53" s="58"/>
      <c r="I53" s="59"/>
      <c r="J53" s="59"/>
      <c r="K53" s="59"/>
      <c r="L53" s="59"/>
      <c r="M53" s="59"/>
      <c r="N53" s="59"/>
      <c r="O53" s="59"/>
      <c r="P53" s="59"/>
      <c r="Q53" s="59"/>
      <c r="R53" s="54"/>
      <c r="S53" s="54"/>
      <c r="T53" s="55"/>
      <c r="U53" s="55"/>
      <c r="V53" s="55"/>
      <c r="W53" s="56"/>
      <c r="X53" s="57"/>
      <c r="Y53" s="57"/>
      <c r="Z53" s="57"/>
      <c r="AA53" s="55"/>
    </row>
    <row r="54" spans="1:44" ht="9" customHeight="1" x14ac:dyDescent="0.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44" ht="17.25" customHeight="1" x14ac:dyDescent="0.15">
      <c r="A55" s="289" t="s">
        <v>234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</row>
    <row r="56" spans="1:44" ht="11.25" customHeight="1" x14ac:dyDescent="0.1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</row>
    <row r="57" spans="1:44" ht="28.5" customHeight="1" x14ac:dyDescent="0.15">
      <c r="AH57" s="277" t="s">
        <v>2</v>
      </c>
      <c r="AI57" s="278"/>
      <c r="AJ57" s="278"/>
      <c r="AK57" s="278"/>
      <c r="AL57" s="278"/>
      <c r="AM57" s="278"/>
      <c r="AN57" s="278"/>
      <c r="AO57" s="278"/>
      <c r="AP57" s="278"/>
      <c r="AQ57" s="278"/>
      <c r="AR57" s="279"/>
    </row>
    <row r="58" spans="1:44" ht="9.75" customHeight="1" x14ac:dyDescent="0.15">
      <c r="AH58" s="280"/>
      <c r="AI58" s="281"/>
      <c r="AJ58" s="281"/>
      <c r="AK58" s="281"/>
      <c r="AL58" s="281"/>
      <c r="AM58" s="281"/>
      <c r="AN58" s="281"/>
      <c r="AO58" s="281"/>
      <c r="AP58" s="281"/>
      <c r="AQ58" s="281"/>
      <c r="AR58" s="282"/>
    </row>
    <row r="59" spans="1:44" ht="1.5" customHeight="1" thickBot="1" x14ac:dyDescent="0.2">
      <c r="AH59" s="280"/>
      <c r="AI59" s="281"/>
      <c r="AJ59" s="281"/>
      <c r="AK59" s="281"/>
      <c r="AL59" s="281"/>
      <c r="AM59" s="281"/>
      <c r="AN59" s="281"/>
      <c r="AO59" s="281"/>
      <c r="AP59" s="281"/>
      <c r="AQ59" s="281"/>
      <c r="AR59" s="282"/>
    </row>
    <row r="60" spans="1:44" ht="11.25" customHeight="1" x14ac:dyDescent="0.15">
      <c r="A60" s="290" t="s">
        <v>35</v>
      </c>
      <c r="B60" s="291"/>
      <c r="C60" s="291"/>
      <c r="D60" s="299" t="s">
        <v>54</v>
      </c>
      <c r="E60" s="299"/>
      <c r="F60" s="299"/>
      <c r="G60" s="299"/>
      <c r="H60" s="299"/>
      <c r="I60" s="306" t="str">
        <f>MID($I$18,1,1)</f>
        <v/>
      </c>
      <c r="J60" s="307"/>
      <c r="K60" s="270" t="str">
        <f>MID($I$18,2,1)</f>
        <v/>
      </c>
      <c r="L60" s="271"/>
      <c r="M60" s="287"/>
      <c r="N60" s="271" t="str">
        <f>MID($I$18,3,1)</f>
        <v/>
      </c>
      <c r="O60" s="271"/>
      <c r="P60" s="271"/>
      <c r="Q60" s="324" t="s">
        <v>81</v>
      </c>
      <c r="R60" s="325"/>
      <c r="S60" s="325"/>
      <c r="T60" s="325"/>
      <c r="U60" s="325"/>
      <c r="V60" s="325"/>
      <c r="W60" s="325"/>
      <c r="X60" s="325"/>
      <c r="Y60" s="325"/>
      <c r="Z60" s="326"/>
      <c r="AA60" s="302" t="str">
        <f>MID($I$19,1,1)</f>
        <v/>
      </c>
      <c r="AB60" s="303"/>
      <c r="AC60" s="302" t="str">
        <f>MID($I$19,2,1)</f>
        <v/>
      </c>
      <c r="AD60" s="303"/>
      <c r="AE60" s="270" t="str">
        <f>MID($I$19,3,1)</f>
        <v/>
      </c>
      <c r="AF60" s="287"/>
      <c r="AG60" s="270" t="str">
        <f>MID($I$19,4,1)</f>
        <v/>
      </c>
      <c r="AH60" s="271"/>
      <c r="AI60" s="287"/>
      <c r="AJ60" s="270" t="str">
        <f>MID($I$19,5,1)</f>
        <v/>
      </c>
      <c r="AK60" s="271"/>
      <c r="AL60" s="287"/>
      <c r="AM60" s="270" t="str">
        <f>MID($I$19,6,1)</f>
        <v/>
      </c>
      <c r="AN60" s="271"/>
      <c r="AO60" s="287"/>
      <c r="AP60" s="270" t="str">
        <f>MID($I$19,7,1)</f>
        <v/>
      </c>
      <c r="AQ60" s="271"/>
      <c r="AR60" s="272"/>
    </row>
    <row r="61" spans="1:44" ht="11.25" customHeight="1" x14ac:dyDescent="0.15">
      <c r="A61" s="292"/>
      <c r="B61" s="293"/>
      <c r="C61" s="293"/>
      <c r="D61" s="203"/>
      <c r="E61" s="203"/>
      <c r="F61" s="203"/>
      <c r="G61" s="203"/>
      <c r="H61" s="203"/>
      <c r="I61" s="308"/>
      <c r="J61" s="309"/>
      <c r="K61" s="273"/>
      <c r="L61" s="274"/>
      <c r="M61" s="288"/>
      <c r="N61" s="274"/>
      <c r="O61" s="274"/>
      <c r="P61" s="274"/>
      <c r="Q61" s="327"/>
      <c r="R61" s="328"/>
      <c r="S61" s="328"/>
      <c r="T61" s="328"/>
      <c r="U61" s="328"/>
      <c r="V61" s="328"/>
      <c r="W61" s="328"/>
      <c r="X61" s="328"/>
      <c r="Y61" s="328"/>
      <c r="Z61" s="329"/>
      <c r="AA61" s="304"/>
      <c r="AB61" s="305"/>
      <c r="AC61" s="304"/>
      <c r="AD61" s="305"/>
      <c r="AE61" s="273"/>
      <c r="AF61" s="288"/>
      <c r="AG61" s="273"/>
      <c r="AH61" s="274"/>
      <c r="AI61" s="288"/>
      <c r="AJ61" s="273"/>
      <c r="AK61" s="274"/>
      <c r="AL61" s="288"/>
      <c r="AM61" s="273"/>
      <c r="AN61" s="274"/>
      <c r="AO61" s="288"/>
      <c r="AP61" s="273"/>
      <c r="AQ61" s="274"/>
      <c r="AR61" s="275"/>
    </row>
    <row r="62" spans="1:44" ht="12.75" customHeight="1" x14ac:dyDescent="0.15">
      <c r="A62" s="292"/>
      <c r="B62" s="293"/>
      <c r="C62" s="293"/>
      <c r="D62" s="276" t="s">
        <v>25</v>
      </c>
      <c r="E62" s="276"/>
      <c r="F62" s="276"/>
      <c r="G62" s="276"/>
      <c r="H62" s="276"/>
      <c r="I62" s="284" t="str">
        <f>IF($I$20="","",$I$20)</f>
        <v/>
      </c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6"/>
    </row>
    <row r="63" spans="1:44" ht="12.75" customHeight="1" x14ac:dyDescent="0.15">
      <c r="A63" s="292"/>
      <c r="B63" s="293"/>
      <c r="C63" s="293"/>
      <c r="D63" s="188" t="s">
        <v>0</v>
      </c>
      <c r="E63" s="188"/>
      <c r="F63" s="188"/>
      <c r="G63" s="188"/>
      <c r="H63" s="188"/>
      <c r="I63" s="294" t="str">
        <f>IF($I$21="","",$I$21)</f>
        <v/>
      </c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320"/>
    </row>
    <row r="64" spans="1:44" ht="12.75" customHeight="1" x14ac:dyDescent="0.15">
      <c r="A64" s="292"/>
      <c r="B64" s="293"/>
      <c r="C64" s="293"/>
      <c r="D64" s="188"/>
      <c r="E64" s="188"/>
      <c r="F64" s="188"/>
      <c r="G64" s="188"/>
      <c r="H64" s="188"/>
      <c r="I64" s="297">
        <f>I22</f>
        <v>0</v>
      </c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5"/>
    </row>
    <row r="65" spans="1:44" ht="12.75" customHeight="1" x14ac:dyDescent="0.15">
      <c r="A65" s="292"/>
      <c r="B65" s="293"/>
      <c r="C65" s="293"/>
      <c r="D65" s="188" t="s">
        <v>1</v>
      </c>
      <c r="E65" s="188"/>
      <c r="F65" s="188"/>
      <c r="G65" s="188"/>
      <c r="H65" s="188"/>
      <c r="I65" s="294" t="str">
        <f>IF($I$22="","",$I$22)</f>
        <v/>
      </c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6"/>
      <c r="AB65" s="180" t="s">
        <v>3</v>
      </c>
      <c r="AC65" s="180"/>
      <c r="AD65" s="180"/>
      <c r="AE65" s="180"/>
      <c r="AF65" s="180"/>
      <c r="AG65" s="300"/>
      <c r="AH65" s="316" t="str">
        <f>IF($I$23="","",$I$23)</f>
        <v/>
      </c>
      <c r="AI65" s="317"/>
      <c r="AJ65" s="317"/>
      <c r="AK65" s="317"/>
      <c r="AL65" s="314" t="s">
        <v>32</v>
      </c>
      <c r="AM65" s="314"/>
      <c r="AN65" s="310" t="str">
        <f>IF($X$23="","",$X$23)</f>
        <v/>
      </c>
      <c r="AO65" s="310"/>
      <c r="AP65" s="310"/>
      <c r="AQ65" s="310"/>
      <c r="AR65" s="311"/>
    </row>
    <row r="66" spans="1:44" ht="12.75" customHeight="1" x14ac:dyDescent="0.15">
      <c r="A66" s="292"/>
      <c r="B66" s="293"/>
      <c r="C66" s="293"/>
      <c r="D66" s="188"/>
      <c r="E66" s="188"/>
      <c r="F66" s="188"/>
      <c r="G66" s="188"/>
      <c r="H66" s="188"/>
      <c r="I66" s="297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98"/>
      <c r="AB66" s="181"/>
      <c r="AC66" s="181"/>
      <c r="AD66" s="181"/>
      <c r="AE66" s="181"/>
      <c r="AF66" s="181"/>
      <c r="AG66" s="301"/>
      <c r="AH66" s="318" t="str">
        <f>IF($Q$23="","",$Q$23)</f>
        <v/>
      </c>
      <c r="AI66" s="319"/>
      <c r="AJ66" s="319"/>
      <c r="AK66" s="319"/>
      <c r="AL66" s="315"/>
      <c r="AM66" s="315"/>
      <c r="AN66" s="312"/>
      <c r="AO66" s="312"/>
      <c r="AP66" s="312"/>
      <c r="AQ66" s="312"/>
      <c r="AR66" s="313"/>
    </row>
    <row r="67" spans="1:44" ht="12.75" customHeight="1" x14ac:dyDescent="0.15">
      <c r="A67" s="418" t="s">
        <v>7</v>
      </c>
      <c r="B67" s="419"/>
      <c r="C67" s="177"/>
      <c r="D67" s="405" t="s">
        <v>25</v>
      </c>
      <c r="E67" s="405"/>
      <c r="F67" s="405"/>
      <c r="G67" s="405"/>
      <c r="H67" s="405"/>
      <c r="I67" s="297" t="str">
        <f>IF($I$25="","",$I$25)</f>
        <v/>
      </c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98"/>
      <c r="AB67" s="226" t="s">
        <v>4</v>
      </c>
      <c r="AC67" s="226"/>
      <c r="AD67" s="226"/>
      <c r="AE67" s="226"/>
      <c r="AF67" s="226"/>
      <c r="AG67" s="427"/>
      <c r="AH67" s="294" t="str">
        <f>IF($I$27="","男性・ 女性",$I$27)</f>
        <v>男性・ 女性</v>
      </c>
      <c r="AI67" s="295"/>
      <c r="AJ67" s="295"/>
      <c r="AK67" s="295"/>
      <c r="AL67" s="295"/>
      <c r="AM67" s="295"/>
      <c r="AN67" s="295"/>
      <c r="AO67" s="295"/>
      <c r="AP67" s="295"/>
      <c r="AQ67" s="295"/>
      <c r="AR67" s="320"/>
    </row>
    <row r="68" spans="1:44" ht="12.75" customHeight="1" x14ac:dyDescent="0.15">
      <c r="A68" s="418"/>
      <c r="B68" s="419"/>
      <c r="C68" s="177"/>
      <c r="D68" s="188" t="s">
        <v>0</v>
      </c>
      <c r="E68" s="188"/>
      <c r="F68" s="188"/>
      <c r="G68" s="188"/>
      <c r="H68" s="188"/>
      <c r="I68" s="294" t="str">
        <f>IF($I$26="","",$I$26)</f>
        <v/>
      </c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6"/>
      <c r="AB68" s="226"/>
      <c r="AC68" s="226"/>
      <c r="AD68" s="226"/>
      <c r="AE68" s="226"/>
      <c r="AF68" s="226"/>
      <c r="AG68" s="427"/>
      <c r="AH68" s="321"/>
      <c r="AI68" s="322"/>
      <c r="AJ68" s="322"/>
      <c r="AK68" s="322"/>
      <c r="AL68" s="322"/>
      <c r="AM68" s="322"/>
      <c r="AN68" s="322"/>
      <c r="AO68" s="322"/>
      <c r="AP68" s="322"/>
      <c r="AQ68" s="322"/>
      <c r="AR68" s="323"/>
    </row>
    <row r="69" spans="1:44" ht="12.75" customHeight="1" x14ac:dyDescent="0.15">
      <c r="A69" s="418"/>
      <c r="B69" s="419"/>
      <c r="C69" s="177"/>
      <c r="D69" s="188"/>
      <c r="E69" s="188"/>
      <c r="F69" s="188"/>
      <c r="G69" s="188"/>
      <c r="H69" s="188"/>
      <c r="I69" s="297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98"/>
      <c r="AB69" s="181"/>
      <c r="AC69" s="181"/>
      <c r="AD69" s="181"/>
      <c r="AE69" s="181"/>
      <c r="AF69" s="181"/>
      <c r="AG69" s="301"/>
      <c r="AH69" s="297"/>
      <c r="AI69" s="274"/>
      <c r="AJ69" s="274"/>
      <c r="AK69" s="274"/>
      <c r="AL69" s="274"/>
      <c r="AM69" s="274"/>
      <c r="AN69" s="274"/>
      <c r="AO69" s="274"/>
      <c r="AP69" s="274"/>
      <c r="AQ69" s="274"/>
      <c r="AR69" s="275"/>
    </row>
    <row r="70" spans="1:44" ht="15" customHeight="1" x14ac:dyDescent="0.15">
      <c r="A70" s="418"/>
      <c r="B70" s="419"/>
      <c r="C70" s="177"/>
      <c r="D70" s="188" t="s">
        <v>5</v>
      </c>
      <c r="E70" s="188"/>
      <c r="F70" s="188"/>
      <c r="G70" s="188"/>
      <c r="H70" s="188"/>
      <c r="I70" s="330" t="str">
        <f>IF($I$28="","昭和　・　平成",$I$28)</f>
        <v>昭和　・　平成</v>
      </c>
      <c r="J70" s="331"/>
      <c r="K70" s="331"/>
      <c r="L70" s="331"/>
      <c r="M70" s="331"/>
      <c r="N70" s="331"/>
      <c r="O70" s="331"/>
      <c r="P70" s="331"/>
      <c r="Q70" s="134" t="str">
        <f>IF($M$28="","",$M$28)</f>
        <v/>
      </c>
      <c r="R70" s="134"/>
      <c r="S70" s="134"/>
      <c r="T70" s="134"/>
      <c r="U70" s="134"/>
      <c r="V70" s="348" t="s">
        <v>64</v>
      </c>
      <c r="W70" s="348"/>
      <c r="X70" s="134" t="str">
        <f>IF($S$28="","",$S$28)</f>
        <v/>
      </c>
      <c r="Y70" s="134"/>
      <c r="Z70" s="6" t="s">
        <v>65</v>
      </c>
      <c r="AA70" s="134" t="str">
        <f>IF($X$28="","",$X$28)</f>
        <v/>
      </c>
      <c r="AB70" s="134"/>
      <c r="AC70" s="134"/>
      <c r="AD70" s="6" t="s">
        <v>66</v>
      </c>
      <c r="AE70" s="422" t="str">
        <f>IF(ISERROR(反映用!$C$1),"",反映用!$C$1)</f>
        <v/>
      </c>
      <c r="AF70" s="422"/>
      <c r="AG70" s="422"/>
      <c r="AH70" s="420" t="s">
        <v>238</v>
      </c>
      <c r="AI70" s="420"/>
      <c r="AJ70" s="420"/>
      <c r="AK70" s="420"/>
      <c r="AL70" s="420"/>
      <c r="AM70" s="420"/>
      <c r="AN70" s="420"/>
      <c r="AO70" s="420"/>
      <c r="AP70" s="420"/>
      <c r="AQ70" s="420"/>
      <c r="AR70" s="421"/>
    </row>
    <row r="71" spans="1:44" ht="15.75" customHeight="1" x14ac:dyDescent="0.15">
      <c r="A71" s="418"/>
      <c r="B71" s="419"/>
      <c r="C71" s="177"/>
      <c r="D71" s="203" t="s">
        <v>63</v>
      </c>
      <c r="E71" s="203"/>
      <c r="F71" s="203"/>
      <c r="G71" s="203"/>
      <c r="H71" s="203"/>
      <c r="I71" s="402" t="str">
        <f>IF($I$24="","本人（0）　・　妻（20）　・　夫（21）　・　父（1）　・　母（2）　　・　　その他（99）",VLOOKUP($I$24,反映用!$A$3:$B$8,2,FALSE))</f>
        <v>本人（0）　・　妻（20）　・　夫（21）　・　父（1）　・　母（2）　　・　　その他（99）</v>
      </c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4"/>
    </row>
    <row r="72" spans="1:44" x14ac:dyDescent="0.15">
      <c r="A72" s="418"/>
      <c r="B72" s="419"/>
      <c r="C72" s="177"/>
      <c r="D72" s="410" t="s">
        <v>6</v>
      </c>
      <c r="E72" s="180"/>
      <c r="F72" s="180"/>
      <c r="G72" s="180"/>
      <c r="H72" s="300"/>
      <c r="I72" s="15" t="s">
        <v>75</v>
      </c>
      <c r="J72" s="439" t="str">
        <f>IF($K$30="","",$K$30)</f>
        <v/>
      </c>
      <c r="K72" s="439"/>
      <c r="L72" s="439"/>
      <c r="M72" s="19" t="s">
        <v>32</v>
      </c>
      <c r="N72" s="439" t="str">
        <f>IF($T$30="","",$T$30)</f>
        <v/>
      </c>
      <c r="O72" s="439"/>
      <c r="P72" s="439"/>
      <c r="Q72" s="439"/>
      <c r="R72" s="439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</row>
    <row r="73" spans="1:44" ht="11.25" customHeight="1" x14ac:dyDescent="0.15">
      <c r="A73" s="418"/>
      <c r="B73" s="419"/>
      <c r="C73" s="177"/>
      <c r="D73" s="426"/>
      <c r="E73" s="226"/>
      <c r="F73" s="226"/>
      <c r="G73" s="226"/>
      <c r="H73" s="427"/>
      <c r="I73" s="413" t="str">
        <f>IF($I$31="","",$I$31)</f>
        <v/>
      </c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5"/>
    </row>
    <row r="74" spans="1:44" ht="8.25" customHeight="1" x14ac:dyDescent="0.15">
      <c r="A74" s="418"/>
      <c r="B74" s="419"/>
      <c r="C74" s="177"/>
      <c r="D74" s="426"/>
      <c r="E74" s="226"/>
      <c r="F74" s="226"/>
      <c r="G74" s="226"/>
      <c r="H74" s="427"/>
      <c r="I74" s="413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5"/>
    </row>
    <row r="75" spans="1:44" ht="14.25" customHeight="1" x14ac:dyDescent="0.15">
      <c r="A75" s="418"/>
      <c r="B75" s="419"/>
      <c r="C75" s="177"/>
      <c r="D75" s="426"/>
      <c r="E75" s="226"/>
      <c r="F75" s="226"/>
      <c r="G75" s="226"/>
      <c r="H75" s="427"/>
      <c r="I75" s="416" t="s">
        <v>74</v>
      </c>
      <c r="J75" s="417"/>
      <c r="K75" s="354" t="str">
        <f>IF($I$34="","",$I$34)</f>
        <v/>
      </c>
      <c r="L75" s="354"/>
      <c r="M75" s="354"/>
      <c r="N75" s="354"/>
      <c r="O75" s="23" t="s">
        <v>49</v>
      </c>
      <c r="P75" s="354" t="str">
        <f>IF($Q$34="","",$Q$34)</f>
        <v/>
      </c>
      <c r="Q75" s="354"/>
      <c r="R75" s="354"/>
      <c r="S75" s="354"/>
      <c r="T75" s="23" t="s">
        <v>49</v>
      </c>
      <c r="U75" s="354" t="str">
        <f>IF($X$34="","",$X$34)</f>
        <v/>
      </c>
      <c r="V75" s="354"/>
      <c r="W75" s="354"/>
      <c r="X75" s="354"/>
      <c r="Y75" s="21" t="s">
        <v>73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2"/>
    </row>
    <row r="76" spans="1:44" ht="6.75" customHeight="1" thickBot="1" x14ac:dyDescent="0.2">
      <c r="A76" s="397" t="s">
        <v>224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9"/>
      <c r="AD76" s="10"/>
      <c r="AE76" s="10"/>
      <c r="AF76" s="10"/>
      <c r="AG76" s="10"/>
      <c r="AH76" s="406" t="s">
        <v>62</v>
      </c>
      <c r="AI76" s="406"/>
      <c r="AJ76" s="406"/>
      <c r="AK76" s="406"/>
      <c r="AL76" s="406"/>
      <c r="AM76" s="406"/>
      <c r="AN76" s="406"/>
      <c r="AO76" s="406"/>
      <c r="AP76" s="406"/>
      <c r="AQ76" s="406"/>
      <c r="AR76" s="407"/>
    </row>
    <row r="77" spans="1:44" ht="9.75" customHeight="1" x14ac:dyDescent="0.15">
      <c r="A77" s="398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428" t="str">
        <f>IF($I$36="","",$I$36)</f>
        <v/>
      </c>
      <c r="AD77" s="429"/>
      <c r="AE77" s="429"/>
      <c r="AF77" s="430"/>
      <c r="AG77" s="11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9"/>
    </row>
    <row r="78" spans="1:44" ht="9.75" customHeight="1" x14ac:dyDescent="0.15">
      <c r="A78" s="398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431"/>
      <c r="AD78" s="432"/>
      <c r="AE78" s="432"/>
      <c r="AF78" s="433"/>
      <c r="AG78" s="11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9"/>
    </row>
    <row r="79" spans="1:44" ht="9.75" customHeight="1" x14ac:dyDescent="0.15">
      <c r="A79" s="398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431"/>
      <c r="AD79" s="432"/>
      <c r="AE79" s="432"/>
      <c r="AF79" s="433"/>
      <c r="AG79" s="11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9"/>
    </row>
    <row r="80" spans="1:44" ht="12.75" customHeight="1" thickBot="1" x14ac:dyDescent="0.2">
      <c r="A80" s="398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434"/>
      <c r="AD80" s="435"/>
      <c r="AE80" s="435"/>
      <c r="AF80" s="436"/>
      <c r="AG80" s="11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9"/>
    </row>
    <row r="81" spans="1:44" ht="6.75" customHeight="1" x14ac:dyDescent="0.15">
      <c r="A81" s="399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226"/>
      <c r="V81" s="226"/>
      <c r="W81" s="226"/>
      <c r="X81" s="226"/>
      <c r="Y81" s="226"/>
      <c r="Z81" s="226"/>
      <c r="AA81" s="226"/>
      <c r="AB81" s="226"/>
      <c r="AC81" s="11"/>
      <c r="AD81" s="11"/>
      <c r="AE81" s="11"/>
      <c r="AF81" s="11"/>
      <c r="AG81" s="11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9"/>
    </row>
    <row r="82" spans="1:44" ht="19.5" customHeight="1" x14ac:dyDescent="0.15">
      <c r="A82" s="440" t="s">
        <v>225</v>
      </c>
      <c r="B82" s="441"/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2"/>
      <c r="U82" s="332" t="str">
        <f>IF($U$38="","胃部X線(バリウム）を希望　・　経口胃カメラを希望　・　経鼻胃カメラを希望　・　希望しない",$U$38)</f>
        <v>胃部X線(バリウム）を希望　・　経口胃カメラを希望　・　経鼻胃カメラを希望　・　希望しない</v>
      </c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4"/>
    </row>
    <row r="83" spans="1:44" ht="19.5" customHeight="1" x14ac:dyDescent="0.15">
      <c r="A83" s="400" t="s">
        <v>226</v>
      </c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12"/>
      <c r="U83" s="332" t="str">
        <f>IF($U$39="","希望する　　　　・　　　　希望しない",$U$39)</f>
        <v>希望する　　　　・　　　　希望しない</v>
      </c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53"/>
    </row>
    <row r="84" spans="1:44" ht="19.5" customHeight="1" x14ac:dyDescent="0.15">
      <c r="A84" s="443" t="s">
        <v>227</v>
      </c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  <c r="S84" s="444"/>
      <c r="T84" s="445"/>
      <c r="U84" s="332" t="str">
        <f>IF($U$40="","マンモグラフィーを希望する　・　超音波を希望する　・　希望しない",$U$40)</f>
        <v>マンモグラフィーを希望する　・　超音波を希望する　・　希望しない</v>
      </c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4"/>
    </row>
    <row r="85" spans="1:44" ht="19.5" customHeight="1" x14ac:dyDescent="0.15">
      <c r="A85" s="389" t="s">
        <v>228</v>
      </c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1"/>
      <c r="U85" s="332" t="str">
        <f>IF($U$41="","希望する　　　　・　　　　希望しない",$U$41)</f>
        <v>希望する　　　　・　　　　希望しない</v>
      </c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4"/>
    </row>
    <row r="86" spans="1:44" ht="13.5" customHeight="1" x14ac:dyDescent="0.15">
      <c r="A86" s="437" t="s">
        <v>39</v>
      </c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335" t="s">
        <v>29</v>
      </c>
      <c r="N86" s="181"/>
      <c r="O86" s="181"/>
      <c r="P86" s="181"/>
      <c r="Q86" s="181"/>
      <c r="R86" s="181"/>
      <c r="S86" s="181"/>
      <c r="T86" s="301"/>
      <c r="U86" s="411" t="str">
        <f>IF($R$42="","",$R$42)</f>
        <v/>
      </c>
      <c r="V86" s="412"/>
      <c r="W86" s="412"/>
      <c r="X86" s="24" t="s">
        <v>76</v>
      </c>
      <c r="Y86" s="261" t="str">
        <f>IF($V$42="","",$V$42)</f>
        <v/>
      </c>
      <c r="Z86" s="261"/>
      <c r="AA86" s="24" t="s">
        <v>77</v>
      </c>
      <c r="AB86" s="24"/>
      <c r="AC86" s="26" t="s">
        <v>78</v>
      </c>
      <c r="AD86" s="24" t="str">
        <f>IF($Z$42="","",$Z$42)</f>
        <v/>
      </c>
      <c r="AE86" s="25" t="s">
        <v>79</v>
      </c>
      <c r="AF86" s="388" t="s">
        <v>56</v>
      </c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9"/>
    </row>
    <row r="87" spans="1:44" ht="13.5" customHeight="1" x14ac:dyDescent="0.15">
      <c r="A87" s="262" t="s">
        <v>229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182" t="s">
        <v>30</v>
      </c>
      <c r="N87" s="183"/>
      <c r="O87" s="183"/>
      <c r="P87" s="183"/>
      <c r="Q87" s="183"/>
      <c r="R87" s="183"/>
      <c r="S87" s="183"/>
      <c r="T87" s="210"/>
      <c r="U87" s="411" t="str">
        <f>IF($R$43="","",$R$43)</f>
        <v/>
      </c>
      <c r="V87" s="412"/>
      <c r="W87" s="412"/>
      <c r="X87" s="24" t="s">
        <v>76</v>
      </c>
      <c r="Y87" s="261" t="str">
        <f>IF($V$43="","",$V$43)</f>
        <v/>
      </c>
      <c r="Z87" s="261"/>
      <c r="AA87" s="24" t="s">
        <v>77</v>
      </c>
      <c r="AB87" s="24"/>
      <c r="AC87" s="26" t="s">
        <v>78</v>
      </c>
      <c r="AD87" s="24" t="str">
        <f>IF($Z$43="","",$Z$43)</f>
        <v/>
      </c>
      <c r="AE87" s="25" t="s">
        <v>79</v>
      </c>
      <c r="AF87" s="342" t="str">
        <f>IF($R$45="","",$R$45)</f>
        <v/>
      </c>
      <c r="AG87" s="336"/>
      <c r="AH87" s="336"/>
      <c r="AI87" s="336" t="s">
        <v>177</v>
      </c>
      <c r="AJ87" s="336"/>
      <c r="AK87" s="336"/>
      <c r="AL87" s="340" t="str">
        <f>IF($W$45="","",$W$45)</f>
        <v/>
      </c>
      <c r="AM87" s="340"/>
      <c r="AN87" s="340"/>
      <c r="AO87" s="340"/>
      <c r="AP87" s="336" t="s">
        <v>120</v>
      </c>
      <c r="AQ87" s="336"/>
      <c r="AR87" s="337"/>
    </row>
    <row r="88" spans="1:44" ht="13.5" customHeight="1" thickBot="1" x14ac:dyDescent="0.2">
      <c r="A88" s="262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410" t="s">
        <v>31</v>
      </c>
      <c r="N88" s="180"/>
      <c r="O88" s="180"/>
      <c r="P88" s="180"/>
      <c r="Q88" s="180"/>
      <c r="R88" s="180"/>
      <c r="S88" s="180"/>
      <c r="T88" s="300"/>
      <c r="U88" s="352" t="str">
        <f>IF($R$44="","",$R$44)</f>
        <v/>
      </c>
      <c r="V88" s="353"/>
      <c r="W88" s="353"/>
      <c r="X88" s="27" t="s">
        <v>76</v>
      </c>
      <c r="Y88" s="336" t="str">
        <f>IF($V$44="","",$V$44)</f>
        <v/>
      </c>
      <c r="Z88" s="336"/>
      <c r="AA88" s="27" t="s">
        <v>77</v>
      </c>
      <c r="AB88" s="27"/>
      <c r="AC88" s="31" t="s">
        <v>78</v>
      </c>
      <c r="AD88" s="27" t="str">
        <f>IF($Z$44="","",$Z$44)</f>
        <v/>
      </c>
      <c r="AE88" s="32" t="s">
        <v>79</v>
      </c>
      <c r="AF88" s="343"/>
      <c r="AG88" s="344"/>
      <c r="AH88" s="344"/>
      <c r="AI88" s="344"/>
      <c r="AJ88" s="344"/>
      <c r="AK88" s="344"/>
      <c r="AL88" s="341"/>
      <c r="AM88" s="341"/>
      <c r="AN88" s="341"/>
      <c r="AO88" s="341"/>
      <c r="AP88" s="338"/>
      <c r="AQ88" s="338"/>
      <c r="AR88" s="339"/>
    </row>
    <row r="89" spans="1:44" ht="33" customHeight="1" thickTop="1" thickBot="1" x14ac:dyDescent="0.2">
      <c r="A89" s="423" t="s">
        <v>192</v>
      </c>
      <c r="B89" s="424"/>
      <c r="C89" s="424"/>
      <c r="D89" s="424"/>
      <c r="E89" s="424"/>
      <c r="F89" s="424"/>
      <c r="G89" s="425"/>
      <c r="H89" s="392" t="s">
        <v>189</v>
      </c>
      <c r="I89" s="358"/>
      <c r="J89" s="358"/>
      <c r="K89" s="359"/>
      <c r="L89" s="394" t="s">
        <v>188</v>
      </c>
      <c r="M89" s="395"/>
      <c r="N89" s="395"/>
      <c r="O89" s="395"/>
      <c r="P89" s="395"/>
      <c r="Q89" s="395"/>
      <c r="R89" s="395"/>
      <c r="S89" s="395"/>
      <c r="T89" s="396"/>
      <c r="U89" s="358" t="s">
        <v>182</v>
      </c>
      <c r="V89" s="358"/>
      <c r="W89" s="359"/>
      <c r="X89" s="385" t="s">
        <v>188</v>
      </c>
      <c r="Y89" s="386"/>
      <c r="Z89" s="386"/>
      <c r="AA89" s="386"/>
      <c r="AB89" s="386"/>
      <c r="AC89" s="387"/>
      <c r="AD89" s="382" t="s">
        <v>191</v>
      </c>
      <c r="AE89" s="382"/>
      <c r="AF89" s="382"/>
      <c r="AG89" s="382"/>
      <c r="AH89" s="382"/>
      <c r="AI89" s="382"/>
      <c r="AJ89" s="382"/>
      <c r="AK89" s="355" t="s">
        <v>183</v>
      </c>
      <c r="AL89" s="356"/>
      <c r="AM89" s="356"/>
      <c r="AN89" s="356"/>
      <c r="AO89" s="356"/>
      <c r="AP89" s="356"/>
      <c r="AQ89" s="356"/>
      <c r="AR89" s="357"/>
    </row>
    <row r="90" spans="1:44" ht="25.15" customHeight="1" thickTop="1" thickBot="1" x14ac:dyDescent="0.2">
      <c r="A90" s="363" t="s">
        <v>168</v>
      </c>
      <c r="B90" s="364"/>
      <c r="C90" s="364"/>
      <c r="D90" s="364"/>
      <c r="E90" s="364"/>
      <c r="F90" s="364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4"/>
    </row>
    <row r="91" spans="1:44" ht="8.25" customHeight="1" x14ac:dyDescent="0.15">
      <c r="A91" s="86"/>
      <c r="B91" s="86"/>
      <c r="C91" s="86"/>
      <c r="D91" s="86"/>
      <c r="E91" s="86"/>
      <c r="F91" s="86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s="8" customFormat="1" ht="13.5" customHeight="1" x14ac:dyDescent="0.15">
      <c r="A92" s="5" t="s">
        <v>55</v>
      </c>
      <c r="B92" s="7" t="s">
        <v>237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5" customHeight="1" x14ac:dyDescent="0.15">
      <c r="A93" s="360" t="s">
        <v>10</v>
      </c>
      <c r="B93" s="294" t="s">
        <v>11</v>
      </c>
      <c r="C93" s="295"/>
      <c r="D93" s="295"/>
      <c r="E93" s="295"/>
      <c r="F93" s="295"/>
      <c r="G93" s="296"/>
      <c r="H93" s="349" t="s">
        <v>51</v>
      </c>
      <c r="I93" s="350"/>
      <c r="J93" s="351"/>
      <c r="K93" s="365" t="s">
        <v>57</v>
      </c>
      <c r="L93" s="366"/>
      <c r="M93" s="367"/>
      <c r="N93" s="345" t="s">
        <v>12</v>
      </c>
      <c r="O93" s="346"/>
      <c r="P93" s="346"/>
      <c r="Q93" s="346"/>
      <c r="R93" s="346"/>
      <c r="S93" s="347"/>
      <c r="T93" s="365" t="s">
        <v>26</v>
      </c>
      <c r="U93" s="366"/>
      <c r="V93" s="367"/>
      <c r="W93" s="360" t="s">
        <v>10</v>
      </c>
      <c r="X93" s="294" t="s">
        <v>11</v>
      </c>
      <c r="Y93" s="295"/>
      <c r="Z93" s="295"/>
      <c r="AA93" s="295"/>
      <c r="AB93" s="295"/>
      <c r="AC93" s="296"/>
      <c r="AD93" s="349" t="s">
        <v>51</v>
      </c>
      <c r="AE93" s="350"/>
      <c r="AF93" s="351"/>
      <c r="AG93" s="365" t="s">
        <v>57</v>
      </c>
      <c r="AH93" s="366"/>
      <c r="AI93" s="367"/>
      <c r="AJ93" s="345" t="s">
        <v>12</v>
      </c>
      <c r="AK93" s="346"/>
      <c r="AL93" s="346"/>
      <c r="AM93" s="346"/>
      <c r="AN93" s="346"/>
      <c r="AO93" s="347"/>
      <c r="AP93" s="365" t="s">
        <v>26</v>
      </c>
      <c r="AQ93" s="366"/>
      <c r="AR93" s="367"/>
    </row>
    <row r="94" spans="1:44" ht="10.5" customHeight="1" x14ac:dyDescent="0.15">
      <c r="A94" s="361"/>
      <c r="B94" s="321"/>
      <c r="C94" s="322"/>
      <c r="D94" s="322"/>
      <c r="E94" s="322"/>
      <c r="F94" s="322"/>
      <c r="G94" s="393"/>
      <c r="H94" s="377" t="s">
        <v>52</v>
      </c>
      <c r="I94" s="349" t="s">
        <v>9</v>
      </c>
      <c r="J94" s="351"/>
      <c r="K94" s="379"/>
      <c r="L94" s="380"/>
      <c r="M94" s="381"/>
      <c r="N94" s="371" t="s">
        <v>8</v>
      </c>
      <c r="O94" s="372"/>
      <c r="P94" s="373"/>
      <c r="Q94" s="365" t="s">
        <v>28</v>
      </c>
      <c r="R94" s="366"/>
      <c r="S94" s="367"/>
      <c r="T94" s="379"/>
      <c r="U94" s="380"/>
      <c r="V94" s="381"/>
      <c r="W94" s="361"/>
      <c r="X94" s="321"/>
      <c r="Y94" s="322"/>
      <c r="Z94" s="322"/>
      <c r="AA94" s="322"/>
      <c r="AB94" s="322"/>
      <c r="AC94" s="393"/>
      <c r="AD94" s="377" t="s">
        <v>52</v>
      </c>
      <c r="AE94" s="349" t="s">
        <v>9</v>
      </c>
      <c r="AF94" s="351"/>
      <c r="AG94" s="379"/>
      <c r="AH94" s="380"/>
      <c r="AI94" s="381"/>
      <c r="AJ94" s="371" t="s">
        <v>8</v>
      </c>
      <c r="AK94" s="372"/>
      <c r="AL94" s="373"/>
      <c r="AM94" s="365" t="s">
        <v>28</v>
      </c>
      <c r="AN94" s="366"/>
      <c r="AO94" s="367"/>
      <c r="AP94" s="379"/>
      <c r="AQ94" s="380"/>
      <c r="AR94" s="381"/>
    </row>
    <row r="95" spans="1:44" ht="18.75" customHeight="1" x14ac:dyDescent="0.15">
      <c r="A95" s="362"/>
      <c r="B95" s="297"/>
      <c r="C95" s="274"/>
      <c r="D95" s="274"/>
      <c r="E95" s="274"/>
      <c r="F95" s="274"/>
      <c r="G95" s="298"/>
      <c r="H95" s="378"/>
      <c r="I95" s="2" t="s">
        <v>36</v>
      </c>
      <c r="J95" s="2" t="s">
        <v>53</v>
      </c>
      <c r="K95" s="368"/>
      <c r="L95" s="369"/>
      <c r="M95" s="370"/>
      <c r="N95" s="374"/>
      <c r="O95" s="375"/>
      <c r="P95" s="376"/>
      <c r="Q95" s="368"/>
      <c r="R95" s="369"/>
      <c r="S95" s="370"/>
      <c r="T95" s="368"/>
      <c r="U95" s="369"/>
      <c r="V95" s="370"/>
      <c r="W95" s="362"/>
      <c r="X95" s="297"/>
      <c r="Y95" s="274"/>
      <c r="Z95" s="274"/>
      <c r="AA95" s="274"/>
      <c r="AB95" s="274"/>
      <c r="AC95" s="298"/>
      <c r="AD95" s="378"/>
      <c r="AE95" s="2" t="s">
        <v>36</v>
      </c>
      <c r="AF95" s="2" t="s">
        <v>37</v>
      </c>
      <c r="AG95" s="368"/>
      <c r="AH95" s="369"/>
      <c r="AI95" s="370"/>
      <c r="AJ95" s="374"/>
      <c r="AK95" s="375"/>
      <c r="AL95" s="376"/>
      <c r="AM95" s="368"/>
      <c r="AN95" s="369"/>
      <c r="AO95" s="370"/>
      <c r="AP95" s="368"/>
      <c r="AQ95" s="369"/>
      <c r="AR95" s="370"/>
    </row>
    <row r="96" spans="1:44" ht="14.25" customHeight="1" x14ac:dyDescent="0.15">
      <c r="A96" s="44">
        <v>1</v>
      </c>
      <c r="B96" s="150" t="s">
        <v>41</v>
      </c>
      <c r="C96" s="151"/>
      <c r="D96" s="151"/>
      <c r="E96" s="151"/>
      <c r="F96" s="151"/>
      <c r="G96" s="152"/>
      <c r="H96" s="116" t="s">
        <v>138</v>
      </c>
      <c r="I96" s="116" t="s">
        <v>27</v>
      </c>
      <c r="J96" s="116" t="s">
        <v>187</v>
      </c>
      <c r="K96" s="133" t="s">
        <v>58</v>
      </c>
      <c r="L96" s="134"/>
      <c r="M96" s="135"/>
      <c r="N96" s="133" t="s">
        <v>27</v>
      </c>
      <c r="O96" s="134"/>
      <c r="P96" s="135"/>
      <c r="Q96" s="133" t="s">
        <v>27</v>
      </c>
      <c r="R96" s="134"/>
      <c r="S96" s="135"/>
      <c r="T96" s="133" t="s">
        <v>27</v>
      </c>
      <c r="U96" s="134"/>
      <c r="V96" s="135"/>
      <c r="W96" s="44">
        <v>15</v>
      </c>
      <c r="X96" s="147" t="s">
        <v>43</v>
      </c>
      <c r="Y96" s="148"/>
      <c r="Z96" s="148"/>
      <c r="AA96" s="148"/>
      <c r="AB96" s="148"/>
      <c r="AC96" s="149"/>
      <c r="AD96" s="116" t="s">
        <v>27</v>
      </c>
      <c r="AE96" s="116" t="s">
        <v>27</v>
      </c>
      <c r="AF96" s="116" t="s">
        <v>27</v>
      </c>
      <c r="AG96" s="133" t="s">
        <v>58</v>
      </c>
      <c r="AH96" s="134"/>
      <c r="AI96" s="135"/>
      <c r="AJ96" s="133" t="s">
        <v>27</v>
      </c>
      <c r="AK96" s="134"/>
      <c r="AL96" s="135"/>
      <c r="AM96" s="133" t="s">
        <v>27</v>
      </c>
      <c r="AN96" s="134"/>
      <c r="AO96" s="135"/>
      <c r="AP96" s="133" t="s">
        <v>27</v>
      </c>
      <c r="AQ96" s="134"/>
      <c r="AR96" s="135"/>
    </row>
    <row r="97" spans="1:44" ht="14.25" customHeight="1" x14ac:dyDescent="0.15">
      <c r="A97" s="44">
        <v>2</v>
      </c>
      <c r="B97" s="150" t="s">
        <v>60</v>
      </c>
      <c r="C97" s="151"/>
      <c r="D97" s="151"/>
      <c r="E97" s="151"/>
      <c r="F97" s="151"/>
      <c r="G97" s="152"/>
      <c r="H97" s="116" t="s">
        <v>27</v>
      </c>
      <c r="I97" s="116" t="s">
        <v>174</v>
      </c>
      <c r="J97" s="116" t="s">
        <v>49</v>
      </c>
      <c r="K97" s="133" t="s">
        <v>58</v>
      </c>
      <c r="L97" s="134"/>
      <c r="M97" s="135"/>
      <c r="N97" s="133" t="s">
        <v>27</v>
      </c>
      <c r="O97" s="134"/>
      <c r="P97" s="135"/>
      <c r="Q97" s="133" t="s">
        <v>27</v>
      </c>
      <c r="R97" s="134"/>
      <c r="S97" s="135"/>
      <c r="T97" s="133" t="s">
        <v>27</v>
      </c>
      <c r="U97" s="134"/>
      <c r="V97" s="135"/>
      <c r="W97" s="44">
        <v>16</v>
      </c>
      <c r="X97" s="147" t="s">
        <v>14</v>
      </c>
      <c r="Y97" s="148"/>
      <c r="Z97" s="148"/>
      <c r="AA97" s="148"/>
      <c r="AB97" s="148"/>
      <c r="AC97" s="149"/>
      <c r="AD97" s="116" t="s">
        <v>27</v>
      </c>
      <c r="AE97" s="116" t="s">
        <v>27</v>
      </c>
      <c r="AF97" s="116" t="s">
        <v>27</v>
      </c>
      <c r="AG97" s="133" t="s">
        <v>58</v>
      </c>
      <c r="AH97" s="134"/>
      <c r="AI97" s="135"/>
      <c r="AJ97" s="133" t="s">
        <v>49</v>
      </c>
      <c r="AK97" s="134"/>
      <c r="AL97" s="135"/>
      <c r="AM97" s="133" t="s">
        <v>27</v>
      </c>
      <c r="AN97" s="134"/>
      <c r="AO97" s="135"/>
      <c r="AP97" s="133" t="s">
        <v>27</v>
      </c>
      <c r="AQ97" s="134"/>
      <c r="AR97" s="135"/>
    </row>
    <row r="98" spans="1:44" ht="14.25" customHeight="1" x14ac:dyDescent="0.15">
      <c r="A98" s="44">
        <v>3</v>
      </c>
      <c r="B98" s="150" t="s">
        <v>165</v>
      </c>
      <c r="C98" s="151"/>
      <c r="D98" s="151"/>
      <c r="E98" s="151"/>
      <c r="F98" s="151"/>
      <c r="G98" s="152"/>
      <c r="H98" s="116" t="s">
        <v>166</v>
      </c>
      <c r="I98" s="116" t="s">
        <v>166</v>
      </c>
      <c r="J98" s="116" t="s">
        <v>132</v>
      </c>
      <c r="K98" s="133" t="s">
        <v>102</v>
      </c>
      <c r="L98" s="134"/>
      <c r="M98" s="135"/>
      <c r="N98" s="133" t="s">
        <v>166</v>
      </c>
      <c r="O98" s="134"/>
      <c r="P98" s="135"/>
      <c r="Q98" s="133" t="s">
        <v>166</v>
      </c>
      <c r="R98" s="134"/>
      <c r="S98" s="135"/>
      <c r="T98" s="133" t="s">
        <v>166</v>
      </c>
      <c r="U98" s="134"/>
      <c r="V98" s="135"/>
      <c r="W98" s="44">
        <v>17</v>
      </c>
      <c r="X98" s="144" t="s">
        <v>16</v>
      </c>
      <c r="Y98" s="145"/>
      <c r="Z98" s="145"/>
      <c r="AA98" s="145"/>
      <c r="AB98" s="145"/>
      <c r="AC98" s="146"/>
      <c r="AD98" s="116" t="s">
        <v>27</v>
      </c>
      <c r="AE98" s="116" t="s">
        <v>38</v>
      </c>
      <c r="AF98" s="116" t="s">
        <v>38</v>
      </c>
      <c r="AG98" s="133" t="s">
        <v>58</v>
      </c>
      <c r="AH98" s="134"/>
      <c r="AI98" s="135"/>
      <c r="AJ98" s="133" t="s">
        <v>38</v>
      </c>
      <c r="AK98" s="134"/>
      <c r="AL98" s="135"/>
      <c r="AM98" s="133" t="s">
        <v>27</v>
      </c>
      <c r="AN98" s="134"/>
      <c r="AO98" s="135"/>
      <c r="AP98" s="133" t="s">
        <v>27</v>
      </c>
      <c r="AQ98" s="134"/>
      <c r="AR98" s="135"/>
    </row>
    <row r="99" spans="1:44" ht="14.25" customHeight="1" x14ac:dyDescent="0.15">
      <c r="A99" s="44">
        <v>4</v>
      </c>
      <c r="B99" s="150" t="s">
        <v>167</v>
      </c>
      <c r="C99" s="151"/>
      <c r="D99" s="151"/>
      <c r="E99" s="151"/>
      <c r="F99" s="151"/>
      <c r="G99" s="152"/>
      <c r="H99" s="116" t="s">
        <v>166</v>
      </c>
      <c r="I99" s="116" t="s">
        <v>166</v>
      </c>
      <c r="J99" s="116" t="s">
        <v>166</v>
      </c>
      <c r="K99" s="133" t="s">
        <v>166</v>
      </c>
      <c r="L99" s="134"/>
      <c r="M99" s="135"/>
      <c r="N99" s="133" t="s">
        <v>166</v>
      </c>
      <c r="O99" s="134"/>
      <c r="P99" s="135"/>
      <c r="Q99" s="133" t="s">
        <v>102</v>
      </c>
      <c r="R99" s="134"/>
      <c r="S99" s="135"/>
      <c r="T99" s="133" t="s">
        <v>166</v>
      </c>
      <c r="U99" s="134"/>
      <c r="V99" s="135"/>
      <c r="W99" s="44">
        <v>18</v>
      </c>
      <c r="X99" s="159" t="s">
        <v>50</v>
      </c>
      <c r="Y99" s="160"/>
      <c r="Z99" s="160"/>
      <c r="AA99" s="160"/>
      <c r="AB99" s="160"/>
      <c r="AC99" s="161"/>
      <c r="AD99" s="116" t="s">
        <v>27</v>
      </c>
      <c r="AE99" s="116" t="s">
        <v>27</v>
      </c>
      <c r="AF99" s="116" t="s">
        <v>186</v>
      </c>
      <c r="AG99" s="133" t="s">
        <v>58</v>
      </c>
      <c r="AH99" s="134"/>
      <c r="AI99" s="135"/>
      <c r="AJ99" s="133" t="s">
        <v>27</v>
      </c>
      <c r="AK99" s="134"/>
      <c r="AL99" s="135"/>
      <c r="AM99" s="133" t="s">
        <v>27</v>
      </c>
      <c r="AN99" s="134"/>
      <c r="AO99" s="135"/>
      <c r="AP99" s="133" t="s">
        <v>27</v>
      </c>
      <c r="AQ99" s="134"/>
      <c r="AR99" s="135"/>
    </row>
    <row r="100" spans="1:44" ht="14.25" customHeight="1" x14ac:dyDescent="0.15">
      <c r="A100" s="48">
        <v>5</v>
      </c>
      <c r="B100" s="165" t="s">
        <v>236</v>
      </c>
      <c r="C100" s="166"/>
      <c r="D100" s="166"/>
      <c r="E100" s="166"/>
      <c r="F100" s="166"/>
      <c r="G100" s="167"/>
      <c r="H100" s="124" t="s">
        <v>166</v>
      </c>
      <c r="I100" s="124" t="s">
        <v>166</v>
      </c>
      <c r="J100" s="124" t="s">
        <v>38</v>
      </c>
      <c r="K100" s="133" t="s">
        <v>102</v>
      </c>
      <c r="L100" s="134"/>
      <c r="M100" s="135"/>
      <c r="N100" s="133" t="s">
        <v>166</v>
      </c>
      <c r="O100" s="134"/>
      <c r="P100" s="135"/>
      <c r="Q100" s="133" t="s">
        <v>166</v>
      </c>
      <c r="R100" s="134"/>
      <c r="S100" s="135"/>
      <c r="T100" s="133" t="s">
        <v>166</v>
      </c>
      <c r="U100" s="134"/>
      <c r="V100" s="135"/>
      <c r="W100" s="44">
        <v>19</v>
      </c>
      <c r="X100" s="162" t="s">
        <v>15</v>
      </c>
      <c r="Y100" s="163"/>
      <c r="Z100" s="163"/>
      <c r="AA100" s="163"/>
      <c r="AB100" s="163"/>
      <c r="AC100" s="164"/>
      <c r="AD100" s="116" t="s">
        <v>49</v>
      </c>
      <c r="AE100" s="116" t="s">
        <v>27</v>
      </c>
      <c r="AF100" s="116" t="s">
        <v>27</v>
      </c>
      <c r="AG100" s="133" t="s">
        <v>61</v>
      </c>
      <c r="AH100" s="134"/>
      <c r="AI100" s="135"/>
      <c r="AJ100" s="133" t="s">
        <v>49</v>
      </c>
      <c r="AK100" s="134"/>
      <c r="AL100" s="135"/>
      <c r="AM100" s="133" t="s">
        <v>49</v>
      </c>
      <c r="AN100" s="134"/>
      <c r="AO100" s="135"/>
      <c r="AP100" s="133" t="s">
        <v>49</v>
      </c>
      <c r="AQ100" s="134"/>
      <c r="AR100" s="135"/>
    </row>
    <row r="101" spans="1:44" ht="14.25" customHeight="1" x14ac:dyDescent="0.15">
      <c r="A101" s="132">
        <v>6</v>
      </c>
      <c r="B101" s="150" t="s">
        <v>175</v>
      </c>
      <c r="C101" s="151"/>
      <c r="D101" s="151"/>
      <c r="E101" s="151"/>
      <c r="F101" s="151"/>
      <c r="G101" s="152"/>
      <c r="H101" s="117" t="s">
        <v>176</v>
      </c>
      <c r="I101" s="122" t="s">
        <v>132</v>
      </c>
      <c r="J101" s="122" t="s">
        <v>132</v>
      </c>
      <c r="K101" s="133" t="s">
        <v>176</v>
      </c>
      <c r="L101" s="134"/>
      <c r="M101" s="135"/>
      <c r="N101" s="133" t="s">
        <v>176</v>
      </c>
      <c r="O101" s="134"/>
      <c r="P101" s="135"/>
      <c r="Q101" s="133" t="s">
        <v>176</v>
      </c>
      <c r="R101" s="134"/>
      <c r="S101" s="135"/>
      <c r="T101" s="133" t="s">
        <v>176</v>
      </c>
      <c r="U101" s="134"/>
      <c r="V101" s="135"/>
      <c r="W101" s="44">
        <v>20</v>
      </c>
      <c r="X101" s="162" t="s">
        <v>24</v>
      </c>
      <c r="Y101" s="163"/>
      <c r="Z101" s="163"/>
      <c r="AA101" s="163"/>
      <c r="AB101" s="163"/>
      <c r="AC101" s="164"/>
      <c r="AD101" s="116" t="s">
        <v>27</v>
      </c>
      <c r="AE101" s="117" t="s">
        <v>27</v>
      </c>
      <c r="AF101" s="116" t="s">
        <v>38</v>
      </c>
      <c r="AG101" s="133" t="s">
        <v>58</v>
      </c>
      <c r="AH101" s="134"/>
      <c r="AI101" s="135"/>
      <c r="AJ101" s="133" t="s">
        <v>27</v>
      </c>
      <c r="AK101" s="134"/>
      <c r="AL101" s="135"/>
      <c r="AM101" s="133" t="s">
        <v>27</v>
      </c>
      <c r="AN101" s="134"/>
      <c r="AO101" s="135"/>
      <c r="AP101" s="133" t="s">
        <v>27</v>
      </c>
      <c r="AQ101" s="134"/>
      <c r="AR101" s="135"/>
    </row>
    <row r="102" spans="1:44" ht="14.25" customHeight="1" x14ac:dyDescent="0.15">
      <c r="A102" s="44">
        <v>7</v>
      </c>
      <c r="B102" s="150" t="s">
        <v>17</v>
      </c>
      <c r="C102" s="151"/>
      <c r="D102" s="151"/>
      <c r="E102" s="151"/>
      <c r="F102" s="151"/>
      <c r="G102" s="152"/>
      <c r="H102" s="116" t="s">
        <v>27</v>
      </c>
      <c r="I102" s="116" t="s">
        <v>27</v>
      </c>
      <c r="J102" s="116" t="s">
        <v>27</v>
      </c>
      <c r="K102" s="133" t="s">
        <v>58</v>
      </c>
      <c r="L102" s="134"/>
      <c r="M102" s="135"/>
      <c r="N102" s="133" t="s">
        <v>27</v>
      </c>
      <c r="O102" s="134"/>
      <c r="P102" s="135"/>
      <c r="Q102" s="133" t="s">
        <v>49</v>
      </c>
      <c r="R102" s="134"/>
      <c r="S102" s="135"/>
      <c r="T102" s="133" t="s">
        <v>27</v>
      </c>
      <c r="U102" s="134"/>
      <c r="V102" s="135"/>
      <c r="W102" s="44">
        <v>21</v>
      </c>
      <c r="X102" s="147" t="s">
        <v>19</v>
      </c>
      <c r="Y102" s="148"/>
      <c r="Z102" s="148"/>
      <c r="AA102" s="148"/>
      <c r="AB102" s="148"/>
      <c r="AC102" s="149"/>
      <c r="AD102" s="116" t="s">
        <v>27</v>
      </c>
      <c r="AE102" s="116" t="s">
        <v>27</v>
      </c>
      <c r="AF102" s="116" t="s">
        <v>27</v>
      </c>
      <c r="AG102" s="133" t="s">
        <v>58</v>
      </c>
      <c r="AH102" s="134"/>
      <c r="AI102" s="135"/>
      <c r="AJ102" s="133" t="s">
        <v>27</v>
      </c>
      <c r="AK102" s="134"/>
      <c r="AL102" s="135"/>
      <c r="AM102" s="133" t="s">
        <v>27</v>
      </c>
      <c r="AN102" s="134"/>
      <c r="AO102" s="135"/>
      <c r="AP102" s="133" t="s">
        <v>27</v>
      </c>
      <c r="AQ102" s="134"/>
      <c r="AR102" s="135"/>
    </row>
    <row r="103" spans="1:44" ht="14.25" customHeight="1" x14ac:dyDescent="0.15">
      <c r="A103" s="44">
        <v>8</v>
      </c>
      <c r="B103" s="150" t="s">
        <v>185</v>
      </c>
      <c r="C103" s="151"/>
      <c r="D103" s="151"/>
      <c r="E103" s="151"/>
      <c r="F103" s="151"/>
      <c r="G103" s="152"/>
      <c r="H103" s="116" t="s">
        <v>27</v>
      </c>
      <c r="I103" s="116" t="s">
        <v>27</v>
      </c>
      <c r="J103" s="116" t="s">
        <v>132</v>
      </c>
      <c r="K103" s="133" t="s">
        <v>58</v>
      </c>
      <c r="L103" s="134"/>
      <c r="M103" s="135"/>
      <c r="N103" s="133" t="s">
        <v>235</v>
      </c>
      <c r="O103" s="134"/>
      <c r="P103" s="135"/>
      <c r="Q103" s="133" t="s">
        <v>235</v>
      </c>
      <c r="R103" s="134"/>
      <c r="S103" s="135"/>
      <c r="T103" s="133" t="s">
        <v>235</v>
      </c>
      <c r="U103" s="134"/>
      <c r="V103" s="135"/>
      <c r="W103" s="131">
        <v>22</v>
      </c>
      <c r="X103" s="156" t="s">
        <v>121</v>
      </c>
      <c r="Y103" s="157"/>
      <c r="Z103" s="157"/>
      <c r="AA103" s="157"/>
      <c r="AB103" s="157"/>
      <c r="AC103" s="158"/>
      <c r="AD103" s="124" t="s">
        <v>27</v>
      </c>
      <c r="AE103" s="124" t="s">
        <v>27</v>
      </c>
      <c r="AF103" s="124" t="s">
        <v>27</v>
      </c>
      <c r="AG103" s="133" t="s">
        <v>27</v>
      </c>
      <c r="AH103" s="134"/>
      <c r="AI103" s="135"/>
      <c r="AJ103" s="133" t="s">
        <v>38</v>
      </c>
      <c r="AK103" s="134"/>
      <c r="AL103" s="135"/>
      <c r="AM103" s="133" t="s">
        <v>38</v>
      </c>
      <c r="AN103" s="134"/>
      <c r="AO103" s="135"/>
      <c r="AP103" s="133" t="s">
        <v>27</v>
      </c>
      <c r="AQ103" s="134"/>
      <c r="AR103" s="135"/>
    </row>
    <row r="104" spans="1:44" ht="14.25" customHeight="1" x14ac:dyDescent="0.15">
      <c r="A104" s="44">
        <v>9</v>
      </c>
      <c r="B104" s="153" t="s">
        <v>211</v>
      </c>
      <c r="C104" s="154"/>
      <c r="D104" s="154"/>
      <c r="E104" s="154"/>
      <c r="F104" s="154"/>
      <c r="G104" s="155"/>
      <c r="H104" s="116" t="s">
        <v>27</v>
      </c>
      <c r="I104" s="116" t="s">
        <v>27</v>
      </c>
      <c r="J104" s="116" t="s">
        <v>132</v>
      </c>
      <c r="K104" s="133" t="s">
        <v>58</v>
      </c>
      <c r="L104" s="134"/>
      <c r="M104" s="135"/>
      <c r="N104" s="133" t="s">
        <v>27</v>
      </c>
      <c r="O104" s="134"/>
      <c r="P104" s="135"/>
      <c r="Q104" s="133" t="s">
        <v>27</v>
      </c>
      <c r="R104" s="134"/>
      <c r="S104" s="135"/>
      <c r="T104" s="133" t="s">
        <v>27</v>
      </c>
      <c r="U104" s="134"/>
      <c r="V104" s="135"/>
      <c r="W104" s="44">
        <v>23</v>
      </c>
      <c r="X104" s="136" t="s">
        <v>34</v>
      </c>
      <c r="Y104" s="137"/>
      <c r="Z104" s="137"/>
      <c r="AA104" s="137"/>
      <c r="AB104" s="137"/>
      <c r="AC104" s="138"/>
      <c r="AD104" s="116" t="s">
        <v>27</v>
      </c>
      <c r="AE104" s="116" t="s">
        <v>27</v>
      </c>
      <c r="AF104" s="116" t="s">
        <v>27</v>
      </c>
      <c r="AG104" s="133" t="s">
        <v>58</v>
      </c>
      <c r="AH104" s="134"/>
      <c r="AI104" s="135"/>
      <c r="AJ104" s="133" t="s">
        <v>27</v>
      </c>
      <c r="AK104" s="134"/>
      <c r="AL104" s="135"/>
      <c r="AM104" s="133" t="s">
        <v>49</v>
      </c>
      <c r="AN104" s="134"/>
      <c r="AO104" s="135"/>
      <c r="AP104" s="133" t="s">
        <v>27</v>
      </c>
      <c r="AQ104" s="134"/>
      <c r="AR104" s="135"/>
    </row>
    <row r="105" spans="1:44" ht="14.25" customHeight="1" x14ac:dyDescent="0.15">
      <c r="A105" s="44">
        <v>10</v>
      </c>
      <c r="B105" s="147" t="s">
        <v>13</v>
      </c>
      <c r="C105" s="148"/>
      <c r="D105" s="148"/>
      <c r="E105" s="148"/>
      <c r="F105" s="148"/>
      <c r="G105" s="149"/>
      <c r="H105" s="116" t="s">
        <v>27</v>
      </c>
      <c r="I105" s="116" t="s">
        <v>27</v>
      </c>
      <c r="J105" s="116" t="s">
        <v>27</v>
      </c>
      <c r="K105" s="133" t="s">
        <v>58</v>
      </c>
      <c r="L105" s="134"/>
      <c r="M105" s="135"/>
      <c r="N105" s="133" t="s">
        <v>49</v>
      </c>
      <c r="O105" s="134"/>
      <c r="P105" s="135"/>
      <c r="Q105" s="133" t="s">
        <v>49</v>
      </c>
      <c r="R105" s="134"/>
      <c r="S105" s="135"/>
      <c r="T105" s="133" t="s">
        <v>49</v>
      </c>
      <c r="U105" s="134"/>
      <c r="V105" s="135"/>
      <c r="W105" s="44">
        <v>24</v>
      </c>
      <c r="X105" s="113" t="s">
        <v>18</v>
      </c>
      <c r="Y105" s="114"/>
      <c r="Z105" s="114"/>
      <c r="AA105" s="114"/>
      <c r="AB105" s="114"/>
      <c r="AC105" s="115"/>
      <c r="AD105" s="116" t="s">
        <v>27</v>
      </c>
      <c r="AE105" s="116" t="s">
        <v>132</v>
      </c>
      <c r="AF105" s="116" t="s">
        <v>38</v>
      </c>
      <c r="AG105" s="133" t="s">
        <v>58</v>
      </c>
      <c r="AH105" s="134"/>
      <c r="AI105" s="135"/>
      <c r="AJ105" s="133" t="s">
        <v>27</v>
      </c>
      <c r="AK105" s="134"/>
      <c r="AL105" s="135"/>
      <c r="AM105" s="133" t="s">
        <v>27</v>
      </c>
      <c r="AN105" s="134"/>
      <c r="AO105" s="135"/>
      <c r="AP105" s="133" t="s">
        <v>27</v>
      </c>
      <c r="AQ105" s="134"/>
      <c r="AR105" s="135"/>
    </row>
    <row r="106" spans="1:44" ht="14.25" customHeight="1" x14ac:dyDescent="0.15">
      <c r="A106" s="44">
        <v>11</v>
      </c>
      <c r="B106" s="147" t="s">
        <v>33</v>
      </c>
      <c r="C106" s="148"/>
      <c r="D106" s="148"/>
      <c r="E106" s="148"/>
      <c r="F106" s="148"/>
      <c r="G106" s="149"/>
      <c r="H106" s="116" t="s">
        <v>27</v>
      </c>
      <c r="I106" s="116" t="s">
        <v>27</v>
      </c>
      <c r="J106" s="116" t="s">
        <v>49</v>
      </c>
      <c r="K106" s="133" t="s">
        <v>58</v>
      </c>
      <c r="L106" s="134"/>
      <c r="M106" s="135"/>
      <c r="N106" s="133" t="s">
        <v>27</v>
      </c>
      <c r="O106" s="134"/>
      <c r="P106" s="135"/>
      <c r="Q106" s="133" t="s">
        <v>27</v>
      </c>
      <c r="R106" s="134"/>
      <c r="S106" s="135"/>
      <c r="T106" s="133" t="s">
        <v>27</v>
      </c>
      <c r="U106" s="134"/>
      <c r="V106" s="135"/>
      <c r="W106" s="44">
        <v>25</v>
      </c>
      <c r="X106" s="136" t="s">
        <v>42</v>
      </c>
      <c r="Y106" s="137"/>
      <c r="Z106" s="137"/>
      <c r="AA106" s="137"/>
      <c r="AB106" s="137"/>
      <c r="AC106" s="138"/>
      <c r="AD106" s="116" t="s">
        <v>27</v>
      </c>
      <c r="AE106" s="116" t="s">
        <v>38</v>
      </c>
      <c r="AF106" s="116" t="s">
        <v>38</v>
      </c>
      <c r="AG106" s="133" t="s">
        <v>61</v>
      </c>
      <c r="AH106" s="134"/>
      <c r="AI106" s="135"/>
      <c r="AJ106" s="133" t="s">
        <v>49</v>
      </c>
      <c r="AK106" s="134"/>
      <c r="AL106" s="135"/>
      <c r="AM106" s="133" t="s">
        <v>27</v>
      </c>
      <c r="AN106" s="134"/>
      <c r="AO106" s="135"/>
      <c r="AP106" s="133" t="s">
        <v>27</v>
      </c>
      <c r="AQ106" s="134"/>
      <c r="AR106" s="135"/>
    </row>
    <row r="107" spans="1:44" ht="14.25" customHeight="1" x14ac:dyDescent="0.15">
      <c r="A107" s="44">
        <v>12</v>
      </c>
      <c r="B107" s="144" t="s">
        <v>45</v>
      </c>
      <c r="C107" s="145"/>
      <c r="D107" s="145"/>
      <c r="E107" s="145"/>
      <c r="F107" s="145"/>
      <c r="G107" s="146"/>
      <c r="H107" s="116" t="s">
        <v>27</v>
      </c>
      <c r="I107" s="116" t="s">
        <v>132</v>
      </c>
      <c r="J107" s="116" t="s">
        <v>38</v>
      </c>
      <c r="K107" s="133" t="s">
        <v>61</v>
      </c>
      <c r="L107" s="134"/>
      <c r="M107" s="135"/>
      <c r="N107" s="133" t="s">
        <v>27</v>
      </c>
      <c r="O107" s="134"/>
      <c r="P107" s="135"/>
      <c r="Q107" s="133" t="s">
        <v>27</v>
      </c>
      <c r="R107" s="134"/>
      <c r="S107" s="135"/>
      <c r="T107" s="133" t="s">
        <v>27</v>
      </c>
      <c r="U107" s="134"/>
      <c r="V107" s="135"/>
      <c r="W107" s="44">
        <v>26</v>
      </c>
      <c r="X107" s="113" t="s">
        <v>22</v>
      </c>
      <c r="Y107" s="114"/>
      <c r="Z107" s="114"/>
      <c r="AA107" s="114"/>
      <c r="AB107" s="114"/>
      <c r="AC107" s="115"/>
      <c r="AD107" s="116" t="s">
        <v>27</v>
      </c>
      <c r="AE107" s="116" t="s">
        <v>27</v>
      </c>
      <c r="AF107" s="116" t="s">
        <v>27</v>
      </c>
      <c r="AG107" s="133" t="s">
        <v>58</v>
      </c>
      <c r="AH107" s="134"/>
      <c r="AI107" s="135"/>
      <c r="AJ107" s="133" t="s">
        <v>27</v>
      </c>
      <c r="AK107" s="134"/>
      <c r="AL107" s="135"/>
      <c r="AM107" s="133" t="s">
        <v>27</v>
      </c>
      <c r="AN107" s="134"/>
      <c r="AO107" s="135"/>
      <c r="AP107" s="133" t="s">
        <v>27</v>
      </c>
      <c r="AQ107" s="134"/>
      <c r="AR107" s="135"/>
    </row>
    <row r="108" spans="1:44" ht="14.25" customHeight="1" x14ac:dyDescent="0.15">
      <c r="A108" s="44">
        <v>13</v>
      </c>
      <c r="B108" s="150" t="s">
        <v>46</v>
      </c>
      <c r="C108" s="151"/>
      <c r="D108" s="151"/>
      <c r="E108" s="151"/>
      <c r="F108" s="151"/>
      <c r="G108" s="152"/>
      <c r="H108" s="116" t="s">
        <v>27</v>
      </c>
      <c r="I108" s="116" t="s">
        <v>132</v>
      </c>
      <c r="J108" s="116" t="s">
        <v>38</v>
      </c>
      <c r="K108" s="133" t="s">
        <v>61</v>
      </c>
      <c r="L108" s="134"/>
      <c r="M108" s="135"/>
      <c r="N108" s="133" t="s">
        <v>27</v>
      </c>
      <c r="O108" s="134"/>
      <c r="P108" s="135"/>
      <c r="Q108" s="133" t="s">
        <v>27</v>
      </c>
      <c r="R108" s="134"/>
      <c r="S108" s="135"/>
      <c r="T108" s="133" t="s">
        <v>27</v>
      </c>
      <c r="U108" s="134"/>
      <c r="V108" s="135"/>
      <c r="W108" s="44">
        <v>27</v>
      </c>
      <c r="X108" s="113" t="s">
        <v>173</v>
      </c>
      <c r="Y108" s="114"/>
      <c r="Z108" s="114"/>
      <c r="AA108" s="114"/>
      <c r="AB108" s="114"/>
      <c r="AC108" s="115"/>
      <c r="AD108" s="116" t="s">
        <v>27</v>
      </c>
      <c r="AE108" s="122" t="s">
        <v>38</v>
      </c>
      <c r="AF108" s="116" t="s">
        <v>49</v>
      </c>
      <c r="AG108" s="133" t="s">
        <v>58</v>
      </c>
      <c r="AH108" s="134"/>
      <c r="AI108" s="135"/>
      <c r="AJ108" s="133" t="s">
        <v>49</v>
      </c>
      <c r="AK108" s="134"/>
      <c r="AL108" s="135"/>
      <c r="AM108" s="133" t="s">
        <v>27</v>
      </c>
      <c r="AN108" s="134"/>
      <c r="AO108" s="135"/>
      <c r="AP108" s="133" t="s">
        <v>27</v>
      </c>
      <c r="AQ108" s="134"/>
      <c r="AR108" s="135"/>
    </row>
    <row r="109" spans="1:44" ht="14.25" customHeight="1" x14ac:dyDescent="0.15">
      <c r="A109" s="44">
        <v>14</v>
      </c>
      <c r="B109" s="150" t="s">
        <v>216</v>
      </c>
      <c r="C109" s="151"/>
      <c r="D109" s="151"/>
      <c r="E109" s="151"/>
      <c r="F109" s="151"/>
      <c r="G109" s="152"/>
      <c r="H109" s="116" t="s">
        <v>27</v>
      </c>
      <c r="I109" s="116" t="s">
        <v>49</v>
      </c>
      <c r="J109" s="122" t="s">
        <v>132</v>
      </c>
      <c r="K109" s="133" t="s">
        <v>58</v>
      </c>
      <c r="L109" s="134"/>
      <c r="M109" s="135"/>
      <c r="N109" s="133" t="s">
        <v>27</v>
      </c>
      <c r="O109" s="134"/>
      <c r="P109" s="135"/>
      <c r="Q109" s="133" t="s">
        <v>27</v>
      </c>
      <c r="R109" s="134"/>
      <c r="S109" s="135"/>
      <c r="T109" s="133" t="s">
        <v>27</v>
      </c>
      <c r="U109" s="134"/>
      <c r="V109" s="135"/>
      <c r="W109" s="44">
        <v>28</v>
      </c>
      <c r="X109" s="144" t="s">
        <v>20</v>
      </c>
      <c r="Y109" s="145"/>
      <c r="Z109" s="145"/>
      <c r="AA109" s="145"/>
      <c r="AB109" s="145"/>
      <c r="AC109" s="146"/>
      <c r="AD109" s="116" t="s">
        <v>27</v>
      </c>
      <c r="AE109" s="116" t="s">
        <v>27</v>
      </c>
      <c r="AF109" s="116" t="s">
        <v>49</v>
      </c>
      <c r="AG109" s="133" t="s">
        <v>58</v>
      </c>
      <c r="AH109" s="134"/>
      <c r="AI109" s="135"/>
      <c r="AJ109" s="133" t="s">
        <v>27</v>
      </c>
      <c r="AK109" s="134"/>
      <c r="AL109" s="135"/>
      <c r="AM109" s="133" t="s">
        <v>27</v>
      </c>
      <c r="AN109" s="134"/>
      <c r="AO109" s="135"/>
      <c r="AP109" s="133" t="s">
        <v>27</v>
      </c>
      <c r="AQ109" s="134"/>
      <c r="AR109" s="135"/>
    </row>
    <row r="110" spans="1:44" ht="14.25" customHeight="1" x14ac:dyDescent="0.15">
      <c r="A110" s="95"/>
      <c r="B110" s="123"/>
      <c r="C110" s="123"/>
      <c r="D110" s="123"/>
      <c r="E110" s="123"/>
      <c r="F110" s="123"/>
      <c r="G110" s="123"/>
      <c r="H110" s="120"/>
      <c r="I110" s="59"/>
      <c r="J110" s="59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44">
        <v>29</v>
      </c>
      <c r="X110" s="139" t="s">
        <v>217</v>
      </c>
      <c r="Y110" s="140"/>
      <c r="Z110" s="140"/>
      <c r="AA110" s="140"/>
      <c r="AB110" s="140"/>
      <c r="AC110" s="141"/>
      <c r="AD110" s="116" t="s">
        <v>27</v>
      </c>
      <c r="AE110" s="116" t="s">
        <v>38</v>
      </c>
      <c r="AF110" s="116" t="s">
        <v>38</v>
      </c>
      <c r="AG110" s="133" t="s">
        <v>27</v>
      </c>
      <c r="AH110" s="134"/>
      <c r="AI110" s="135"/>
      <c r="AJ110" s="133" t="s">
        <v>38</v>
      </c>
      <c r="AK110" s="134"/>
      <c r="AL110" s="135"/>
      <c r="AM110" s="133" t="s">
        <v>38</v>
      </c>
      <c r="AN110" s="134"/>
      <c r="AO110" s="135"/>
      <c r="AP110" s="133" t="s">
        <v>230</v>
      </c>
      <c r="AQ110" s="134"/>
      <c r="AR110" s="135"/>
    </row>
    <row r="111" spans="1:44" ht="14.25" customHeight="1" x14ac:dyDescent="0.15">
      <c r="A111" s="95"/>
      <c r="B111" s="96"/>
      <c r="C111" s="97"/>
      <c r="D111" s="97"/>
      <c r="E111" s="97"/>
      <c r="F111" s="97"/>
      <c r="G111" s="97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95"/>
      <c r="X111" s="118"/>
      <c r="Y111" s="119"/>
      <c r="Z111" s="119"/>
      <c r="AA111" s="119"/>
      <c r="AB111" s="119"/>
      <c r="AC111" s="119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</row>
    <row r="112" spans="1:44" ht="14.25" customHeight="1" x14ac:dyDescent="0.15">
      <c r="A112" s="95"/>
      <c r="B112" s="96"/>
      <c r="C112" s="97"/>
      <c r="D112" s="97"/>
      <c r="E112" s="97"/>
      <c r="F112" s="97"/>
      <c r="G112" s="97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95"/>
      <c r="X112" s="68"/>
      <c r="Y112" s="98"/>
      <c r="Z112" s="98"/>
      <c r="AA112" s="98"/>
      <c r="AB112" s="98"/>
      <c r="AC112" s="98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ht="14.25" customHeight="1" x14ac:dyDescent="0.15">
      <c r="A113" s="89"/>
      <c r="B113" s="90"/>
      <c r="C113" s="91"/>
      <c r="D113" s="91"/>
      <c r="E113" s="91"/>
      <c r="F113" s="91"/>
      <c r="G113" s="91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89"/>
      <c r="X113" s="93"/>
      <c r="Y113" s="94"/>
      <c r="Z113" s="94"/>
      <c r="AA113" s="94"/>
      <c r="AB113" s="94"/>
      <c r="AC113" s="94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</row>
    <row r="114" spans="1:44" ht="17.25" customHeight="1" x14ac:dyDescent="0.15">
      <c r="A114" s="142" t="s">
        <v>172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25" t="s">
        <v>184</v>
      </c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7"/>
    </row>
    <row r="115" spans="1:44" ht="12.75" customHeight="1" x14ac:dyDescent="0.1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28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30"/>
    </row>
    <row r="116" spans="1:44" ht="12.75" customHeight="1" x14ac:dyDescent="0.15">
      <c r="B116" s="1"/>
      <c r="C116" s="1"/>
    </row>
    <row r="117" spans="1:44" ht="28.5" customHeight="1" x14ac:dyDescent="0.1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</row>
    <row r="118" spans="1:44" ht="10.5" customHeight="1" x14ac:dyDescent="0.15"/>
  </sheetData>
  <sheetProtection password="CF74" sheet="1" objects="1" scenarios="1"/>
  <dataConsolidate/>
  <mergeCells count="331">
    <mergeCell ref="A67:C75"/>
    <mergeCell ref="AH70:AR70"/>
    <mergeCell ref="AE70:AG70"/>
    <mergeCell ref="X70:Y70"/>
    <mergeCell ref="D70:H70"/>
    <mergeCell ref="Y87:Z87"/>
    <mergeCell ref="A89:G89"/>
    <mergeCell ref="B93:G95"/>
    <mergeCell ref="H93:J93"/>
    <mergeCell ref="I94:J94"/>
    <mergeCell ref="D72:H75"/>
    <mergeCell ref="D68:H69"/>
    <mergeCell ref="AC77:AF80"/>
    <mergeCell ref="U86:W86"/>
    <mergeCell ref="A86:L86"/>
    <mergeCell ref="D71:H71"/>
    <mergeCell ref="K75:N75"/>
    <mergeCell ref="J72:L72"/>
    <mergeCell ref="N72:R72"/>
    <mergeCell ref="U75:X75"/>
    <mergeCell ref="A82:T82"/>
    <mergeCell ref="AB67:AG69"/>
    <mergeCell ref="A84:T84"/>
    <mergeCell ref="U84:AR84"/>
    <mergeCell ref="AG34:AR34"/>
    <mergeCell ref="T98:V98"/>
    <mergeCell ref="K97:M97"/>
    <mergeCell ref="N97:P97"/>
    <mergeCell ref="Q97:S97"/>
    <mergeCell ref="Y86:Z86"/>
    <mergeCell ref="X89:AC89"/>
    <mergeCell ref="AF86:AR86"/>
    <mergeCell ref="A85:T85"/>
    <mergeCell ref="AP93:AR95"/>
    <mergeCell ref="H89:K89"/>
    <mergeCell ref="W93:W95"/>
    <mergeCell ref="X93:AC95"/>
    <mergeCell ref="L89:T89"/>
    <mergeCell ref="A76:AB81"/>
    <mergeCell ref="A83:S83"/>
    <mergeCell ref="I71:AR71"/>
    <mergeCell ref="D67:H67"/>
    <mergeCell ref="AH76:AR81"/>
    <mergeCell ref="M87:T87"/>
    <mergeCell ref="M88:T88"/>
    <mergeCell ref="U87:W87"/>
    <mergeCell ref="I73:AR74"/>
    <mergeCell ref="I75:J75"/>
    <mergeCell ref="B99:G99"/>
    <mergeCell ref="U89:W89"/>
    <mergeCell ref="A93:A95"/>
    <mergeCell ref="A90:F90"/>
    <mergeCell ref="AM94:AO95"/>
    <mergeCell ref="Q94:S95"/>
    <mergeCell ref="N94:P95"/>
    <mergeCell ref="H94:H95"/>
    <mergeCell ref="AG93:AI95"/>
    <mergeCell ref="AD94:AD95"/>
    <mergeCell ref="AE94:AF94"/>
    <mergeCell ref="B98:G98"/>
    <mergeCell ref="Q98:S98"/>
    <mergeCell ref="K99:M99"/>
    <mergeCell ref="AD89:AJ89"/>
    <mergeCell ref="AJ93:AO93"/>
    <mergeCell ref="T93:V95"/>
    <mergeCell ref="G90:AR90"/>
    <mergeCell ref="K93:M95"/>
    <mergeCell ref="AJ94:AL95"/>
    <mergeCell ref="AP97:AR97"/>
    <mergeCell ref="AP98:AR98"/>
    <mergeCell ref="K96:M96"/>
    <mergeCell ref="N96:P96"/>
    <mergeCell ref="U85:AR85"/>
    <mergeCell ref="M86:T86"/>
    <mergeCell ref="AP87:AR88"/>
    <mergeCell ref="AL87:AO88"/>
    <mergeCell ref="AF87:AH88"/>
    <mergeCell ref="N93:S93"/>
    <mergeCell ref="U83:AQ83"/>
    <mergeCell ref="V70:W70"/>
    <mergeCell ref="AA70:AC70"/>
    <mergeCell ref="AD93:AF93"/>
    <mergeCell ref="U88:W88"/>
    <mergeCell ref="Y88:Z88"/>
    <mergeCell ref="AI87:AK88"/>
    <mergeCell ref="P75:S75"/>
    <mergeCell ref="U82:AR82"/>
    <mergeCell ref="AK89:AR89"/>
    <mergeCell ref="I60:J61"/>
    <mergeCell ref="AN65:AR66"/>
    <mergeCell ref="AL65:AM66"/>
    <mergeCell ref="AH65:AK65"/>
    <mergeCell ref="AH66:AK66"/>
    <mergeCell ref="AH67:AR69"/>
    <mergeCell ref="Q70:U70"/>
    <mergeCell ref="I67:AA67"/>
    <mergeCell ref="I68:AA69"/>
    <mergeCell ref="Q60:Z61"/>
    <mergeCell ref="AC60:AD61"/>
    <mergeCell ref="I63:AR64"/>
    <mergeCell ref="AM60:AO61"/>
    <mergeCell ref="AE60:AF61"/>
    <mergeCell ref="I70:P70"/>
    <mergeCell ref="AJ60:AL61"/>
    <mergeCell ref="A87:L88"/>
    <mergeCell ref="T42:U42"/>
    <mergeCell ref="Z45:AA45"/>
    <mergeCell ref="W45:Y45"/>
    <mergeCell ref="T44:U44"/>
    <mergeCell ref="V42:W42"/>
    <mergeCell ref="R45:S45"/>
    <mergeCell ref="I45:Q45"/>
    <mergeCell ref="AP60:AR61"/>
    <mergeCell ref="D62:H62"/>
    <mergeCell ref="AH57:AR59"/>
    <mergeCell ref="B51:AA52"/>
    <mergeCell ref="I62:AR62"/>
    <mergeCell ref="AG60:AI61"/>
    <mergeCell ref="A55:AR56"/>
    <mergeCell ref="A60:C66"/>
    <mergeCell ref="D65:H66"/>
    <mergeCell ref="I65:AA66"/>
    <mergeCell ref="K60:M61"/>
    <mergeCell ref="N60:P61"/>
    <mergeCell ref="D60:H61"/>
    <mergeCell ref="D63:H64"/>
    <mergeCell ref="AB65:AG66"/>
    <mergeCell ref="AA60:AB61"/>
    <mergeCell ref="I36:AA36"/>
    <mergeCell ref="V44:W44"/>
    <mergeCell ref="A42:H45"/>
    <mergeCell ref="R42:S42"/>
    <mergeCell ref="R43:S43"/>
    <mergeCell ref="C30:H30"/>
    <mergeCell ref="I44:Q44"/>
    <mergeCell ref="R44:S44"/>
    <mergeCell ref="I42:Q42"/>
    <mergeCell ref="I35:AA35"/>
    <mergeCell ref="U39:AA39"/>
    <mergeCell ref="U40:AA40"/>
    <mergeCell ref="U38:AA38"/>
    <mergeCell ref="A40:T40"/>
    <mergeCell ref="A36:H37"/>
    <mergeCell ref="A41:T41"/>
    <mergeCell ref="V43:W43"/>
    <mergeCell ref="T43:U43"/>
    <mergeCell ref="I43:Q43"/>
    <mergeCell ref="I37:AA37"/>
    <mergeCell ref="C27:H27"/>
    <mergeCell ref="C28:H28"/>
    <mergeCell ref="I30:J30"/>
    <mergeCell ref="Q30:S30"/>
    <mergeCell ref="M28:P28"/>
    <mergeCell ref="U41:AA41"/>
    <mergeCell ref="I21:AA21"/>
    <mergeCell ref="X28:Z28"/>
    <mergeCell ref="I31:AA33"/>
    <mergeCell ref="A39:T39"/>
    <mergeCell ref="C25:H25"/>
    <mergeCell ref="C26:H26"/>
    <mergeCell ref="C31:H33"/>
    <mergeCell ref="K30:P30"/>
    <mergeCell ref="S28:V28"/>
    <mergeCell ref="M29:AA29"/>
    <mergeCell ref="C24:H24"/>
    <mergeCell ref="I24:AA24"/>
    <mergeCell ref="K29:L29"/>
    <mergeCell ref="I27:AA27"/>
    <mergeCell ref="Q28:R28"/>
    <mergeCell ref="I23:N23"/>
    <mergeCell ref="AC34:AF34"/>
    <mergeCell ref="I20:AA20"/>
    <mergeCell ref="T30:AA30"/>
    <mergeCell ref="Q23:V23"/>
    <mergeCell ref="X23:AA23"/>
    <mergeCell ref="A18:B23"/>
    <mergeCell ref="C18:H18"/>
    <mergeCell ref="C19:H19"/>
    <mergeCell ref="C20:H20"/>
    <mergeCell ref="C21:H21"/>
    <mergeCell ref="C22:H22"/>
    <mergeCell ref="X98:AC98"/>
    <mergeCell ref="AG98:AI98"/>
    <mergeCell ref="AJ98:AL98"/>
    <mergeCell ref="AG97:AI97"/>
    <mergeCell ref="AJ97:AL97"/>
    <mergeCell ref="A1:AA2"/>
    <mergeCell ref="I25:AA25"/>
    <mergeCell ref="I26:AA26"/>
    <mergeCell ref="I28:L28"/>
    <mergeCell ref="I22:AA22"/>
    <mergeCell ref="A38:T38"/>
    <mergeCell ref="A24:B35"/>
    <mergeCell ref="C34:H35"/>
    <mergeCell ref="C29:H29"/>
    <mergeCell ref="I29:J29"/>
    <mergeCell ref="O23:P23"/>
    <mergeCell ref="C23:H23"/>
    <mergeCell ref="I18:AA18"/>
    <mergeCell ref="I19:AA19"/>
    <mergeCell ref="B3:AS16"/>
    <mergeCell ref="I34:N34"/>
    <mergeCell ref="O34:P34"/>
    <mergeCell ref="Q34:V34"/>
    <mergeCell ref="X34:AA34"/>
    <mergeCell ref="AM97:AO97"/>
    <mergeCell ref="AM98:AO98"/>
    <mergeCell ref="B96:G96"/>
    <mergeCell ref="K98:M98"/>
    <mergeCell ref="AP99:AR99"/>
    <mergeCell ref="X101:AC101"/>
    <mergeCell ref="AG101:AI101"/>
    <mergeCell ref="AJ101:AL101"/>
    <mergeCell ref="AP101:AR101"/>
    <mergeCell ref="N98:P98"/>
    <mergeCell ref="N99:P99"/>
    <mergeCell ref="B100:G100"/>
    <mergeCell ref="K100:M100"/>
    <mergeCell ref="N100:P100"/>
    <mergeCell ref="X96:AC96"/>
    <mergeCell ref="AG96:AI96"/>
    <mergeCell ref="AJ96:AL96"/>
    <mergeCell ref="AM96:AO96"/>
    <mergeCell ref="AP96:AR96"/>
    <mergeCell ref="B97:G97"/>
    <mergeCell ref="T97:V97"/>
    <mergeCell ref="T96:V96"/>
    <mergeCell ref="X97:AC97"/>
    <mergeCell ref="Q96:S96"/>
    <mergeCell ref="AM102:AO102"/>
    <mergeCell ref="Q99:S99"/>
    <mergeCell ref="T99:V99"/>
    <mergeCell ref="AM101:AO101"/>
    <mergeCell ref="AG102:AI102"/>
    <mergeCell ref="X99:AC99"/>
    <mergeCell ref="AG99:AI99"/>
    <mergeCell ref="AJ99:AL99"/>
    <mergeCell ref="AM99:AO99"/>
    <mergeCell ref="X100:AC100"/>
    <mergeCell ref="AG100:AI100"/>
    <mergeCell ref="AJ100:AL100"/>
    <mergeCell ref="Q100:S100"/>
    <mergeCell ref="T100:V100"/>
    <mergeCell ref="AP102:AR102"/>
    <mergeCell ref="B101:G101"/>
    <mergeCell ref="B104:G104"/>
    <mergeCell ref="Q104:S104"/>
    <mergeCell ref="N104:P104"/>
    <mergeCell ref="K104:M104"/>
    <mergeCell ref="AG104:AI104"/>
    <mergeCell ref="AM100:AO100"/>
    <mergeCell ref="N101:P101"/>
    <mergeCell ref="T101:V101"/>
    <mergeCell ref="Q101:S101"/>
    <mergeCell ref="B103:G103"/>
    <mergeCell ref="K103:M103"/>
    <mergeCell ref="N103:P103"/>
    <mergeCell ref="Q103:S103"/>
    <mergeCell ref="T103:V103"/>
    <mergeCell ref="X103:AC103"/>
    <mergeCell ref="AG103:AI103"/>
    <mergeCell ref="AJ103:AL103"/>
    <mergeCell ref="AM103:AO103"/>
    <mergeCell ref="AP100:AR100"/>
    <mergeCell ref="X102:AC102"/>
    <mergeCell ref="AJ102:AL102"/>
    <mergeCell ref="AP103:AR103"/>
    <mergeCell ref="B105:G105"/>
    <mergeCell ref="K105:M105"/>
    <mergeCell ref="N105:P105"/>
    <mergeCell ref="Q105:S105"/>
    <mergeCell ref="T105:V105"/>
    <mergeCell ref="T104:V104"/>
    <mergeCell ref="K101:M101"/>
    <mergeCell ref="B102:G102"/>
    <mergeCell ref="K102:M102"/>
    <mergeCell ref="N102:P102"/>
    <mergeCell ref="Q102:S102"/>
    <mergeCell ref="T102:V102"/>
    <mergeCell ref="T107:V107"/>
    <mergeCell ref="AJ110:AL110"/>
    <mergeCell ref="AM110:AO110"/>
    <mergeCell ref="B106:G106"/>
    <mergeCell ref="K106:M106"/>
    <mergeCell ref="N106:P106"/>
    <mergeCell ref="Q106:S106"/>
    <mergeCell ref="B109:G109"/>
    <mergeCell ref="K109:M109"/>
    <mergeCell ref="N108:P108"/>
    <mergeCell ref="Q108:S108"/>
    <mergeCell ref="B108:G108"/>
    <mergeCell ref="K108:M108"/>
    <mergeCell ref="B107:G107"/>
    <mergeCell ref="K107:M107"/>
    <mergeCell ref="N107:P107"/>
    <mergeCell ref="Q107:S107"/>
    <mergeCell ref="T106:V106"/>
    <mergeCell ref="A114:P115"/>
    <mergeCell ref="N109:P109"/>
    <mergeCell ref="Q109:S109"/>
    <mergeCell ref="T108:V108"/>
    <mergeCell ref="T109:V109"/>
    <mergeCell ref="AG108:AI108"/>
    <mergeCell ref="AP109:AR109"/>
    <mergeCell ref="X109:AC109"/>
    <mergeCell ref="AJ109:AL109"/>
    <mergeCell ref="AG109:AI109"/>
    <mergeCell ref="AJ108:AL108"/>
    <mergeCell ref="AG105:AI105"/>
    <mergeCell ref="AM104:AO104"/>
    <mergeCell ref="AP104:AR104"/>
    <mergeCell ref="X104:AC104"/>
    <mergeCell ref="AJ104:AL104"/>
    <mergeCell ref="AP108:AR108"/>
    <mergeCell ref="AM109:AO109"/>
    <mergeCell ref="X110:AC110"/>
    <mergeCell ref="AG110:AI110"/>
    <mergeCell ref="AG107:AI107"/>
    <mergeCell ref="AP107:AR107"/>
    <mergeCell ref="AM108:AO108"/>
    <mergeCell ref="AJ107:AL107"/>
    <mergeCell ref="AM107:AO107"/>
    <mergeCell ref="AP110:AR110"/>
    <mergeCell ref="AP106:AR106"/>
    <mergeCell ref="AG106:AI106"/>
    <mergeCell ref="AJ106:AL106"/>
    <mergeCell ref="AM106:AO106"/>
    <mergeCell ref="X106:AC106"/>
    <mergeCell ref="AP105:AR105"/>
    <mergeCell ref="AM105:AO105"/>
    <mergeCell ref="AJ105:AL105"/>
  </mergeCells>
  <phoneticPr fontId="1"/>
  <conditionalFormatting sqref="R42:AA44 R45:W45 Z45">
    <cfRule type="expression" dxfId="39" priority="76" stopIfTrue="1">
      <formula>AND(OR($R42="",$V42=""),$R$45="",$W$45="")</formula>
    </cfRule>
  </conditionalFormatting>
  <conditionalFormatting sqref="U38:AA38">
    <cfRule type="expression" dxfId="38" priority="62" stopIfTrue="1">
      <formula>$U$38=""</formula>
    </cfRule>
    <cfRule type="expression" dxfId="37" priority="74" stopIfTrue="1">
      <formula>OR(AND($U$38="胃部X線（バリウム）を希望",OR($I$36+$U$38=19)),AND($U$38="経口胃カメラを希望",$I$36=29),AND($U$38="経鼻胃カメラを希望",OR($I$36=2,$I$36=11,$I$36=21,$I$36=27,$I$36=28)))</formula>
    </cfRule>
  </conditionalFormatting>
  <conditionalFormatting sqref="U40:AA40">
    <cfRule type="expression" dxfId="36" priority="5">
      <formula>$U$40=""</formula>
    </cfRule>
    <cfRule type="expression" dxfId="35" priority="44" stopIfTrue="1">
      <formula>AND($I$27="男性",$U$40&lt;&gt;"受診不可（女性のみのため）")</formula>
    </cfRule>
    <cfRule type="expression" dxfId="34" priority="72" stopIfTrue="1">
      <formula>OR(AND($U$40="超音波を希望する",OR($I$36=10,$I$36=16,$I$36=19,$I$36=25,$I$36=27)),AND($U$40="マンモグラフィーを希望する",OR($I$36=4,$I$36=7,$I$36=10,$I$36=19,$I$36=23)))</formula>
    </cfRule>
  </conditionalFormatting>
  <conditionalFormatting sqref="U41:AA41">
    <cfRule type="expression" dxfId="33" priority="4">
      <formula>$U$41=""</formula>
    </cfRule>
    <cfRule type="expression" dxfId="32" priority="43" stopIfTrue="1">
      <formula>AND($I$27="男性",$U$41&lt;&gt;"受診不可（女性のみのため）")</formula>
    </cfRule>
    <cfRule type="expression" dxfId="31" priority="71" stopIfTrue="1">
      <formula>AND($U$41="希望する",OR($I$36=10,$I$36=19))</formula>
    </cfRule>
  </conditionalFormatting>
  <conditionalFormatting sqref="A37:AA37 A36:H36">
    <cfRule type="expression" dxfId="30" priority="69" stopIfTrue="1">
      <formula>AND(#REF!&lt;&gt;"",IFERROR(FIND("人間ドック",#REF!)&gt;=1,FALSE)=FALSE)</formula>
    </cfRule>
  </conditionalFormatting>
  <conditionalFormatting sqref="A42:AA44 A45:W45 Z45">
    <cfRule type="expression" dxfId="29" priority="63" stopIfTrue="1">
      <formula>AND(#REF!&lt;&gt;"",IFERROR(FIND("人間ドック",#REF!)&gt;=1,FALSE)=FALSE)</formula>
    </cfRule>
  </conditionalFormatting>
  <conditionalFormatting sqref="A38:AA41">
    <cfRule type="expression" dxfId="28" priority="3" stopIfTrue="1">
      <formula>AND(#REF!&lt;&gt;"",IFERROR(FIND("人間ドック",#REF!)&gt;=1,FALSE)=FALSE)</formula>
    </cfRule>
  </conditionalFormatting>
  <conditionalFormatting sqref="R45:W45 Z45">
    <cfRule type="expression" priority="61" stopIfTrue="1">
      <formula>AND($R$42&lt;&gt;"",$V$42&lt;&gt;"")</formula>
    </cfRule>
  </conditionalFormatting>
  <conditionalFormatting sqref="AR83">
    <cfRule type="expression" dxfId="27" priority="56" stopIfTrue="1">
      <formula>AND($U$39="希望する",OR($AE$70&lt;45,$I$36=3,$I$36=5,$I$36=12,$I$36=18,$I$36=22,$I$36=25))</formula>
    </cfRule>
  </conditionalFormatting>
  <conditionalFormatting sqref="I29">
    <cfRule type="expression" dxfId="26" priority="93" stopIfTrue="1">
      <formula>$M$29&lt;&gt;"（令和６年４月１日現在）"</formula>
    </cfRule>
  </conditionalFormatting>
  <conditionalFormatting sqref="I25:AA26">
    <cfRule type="expression" dxfId="25" priority="38" stopIfTrue="1">
      <formula>I25=""</formula>
    </cfRule>
  </conditionalFormatting>
  <conditionalFormatting sqref="I34 Q34:X34">
    <cfRule type="expression" dxfId="24" priority="34" stopIfTrue="1">
      <formula>I34=""</formula>
    </cfRule>
  </conditionalFormatting>
  <conditionalFormatting sqref="O34:P34">
    <cfRule type="expression" dxfId="23" priority="33" stopIfTrue="1">
      <formula>O34=""</formula>
    </cfRule>
  </conditionalFormatting>
  <conditionalFormatting sqref="I36:AA36">
    <cfRule type="expression" dxfId="22" priority="1">
      <formula>$I$36=""</formula>
    </cfRule>
    <cfRule type="expression" dxfId="21" priority="30" stopIfTrue="1">
      <formula>AND(I36="",OR(#REF!="",IFERROR(FIND("人間ドック",#REF!)&gt;=1,FALSE)))</formula>
    </cfRule>
  </conditionalFormatting>
  <conditionalFormatting sqref="I36:AA36">
    <cfRule type="expression" dxfId="20" priority="29" stopIfTrue="1">
      <formula>AND(#REF!&lt;&gt;"",IFERROR(FIND("人間ドック",#REF!)&gt;=1,FALSE)=FALSE)</formula>
    </cfRule>
  </conditionalFormatting>
  <conditionalFormatting sqref="I18:AA18">
    <cfRule type="expression" dxfId="19" priority="24">
      <formula>$I$18=""</formula>
    </cfRule>
  </conditionalFormatting>
  <conditionalFormatting sqref="I19:AA19">
    <cfRule type="expression" dxfId="18" priority="23">
      <formula>$I$19=""</formula>
    </cfRule>
  </conditionalFormatting>
  <conditionalFormatting sqref="I20:AA20">
    <cfRule type="expression" dxfId="17" priority="22">
      <formula>$I$20=""</formula>
    </cfRule>
  </conditionalFormatting>
  <conditionalFormatting sqref="I21:AA21">
    <cfRule type="expression" dxfId="16" priority="21">
      <formula>$I$21=""</formula>
    </cfRule>
  </conditionalFormatting>
  <conditionalFormatting sqref="I22:AA22">
    <cfRule type="expression" dxfId="15" priority="20">
      <formula>$I$22=""</formula>
    </cfRule>
  </conditionalFormatting>
  <conditionalFormatting sqref="I23:N23">
    <cfRule type="expression" dxfId="14" priority="19">
      <formula>$I$23=""</formula>
    </cfRule>
  </conditionalFormatting>
  <conditionalFormatting sqref="Q23:V23">
    <cfRule type="expression" dxfId="13" priority="18">
      <formula>$Q$23=""</formula>
    </cfRule>
  </conditionalFormatting>
  <conditionalFormatting sqref="X23:AA23">
    <cfRule type="expression" dxfId="12" priority="17">
      <formula>$X$23=""</formula>
    </cfRule>
  </conditionalFormatting>
  <conditionalFormatting sqref="I24:AA24">
    <cfRule type="expression" dxfId="11" priority="16">
      <formula>$I$24=""</formula>
    </cfRule>
  </conditionalFormatting>
  <conditionalFormatting sqref="I27:AA27">
    <cfRule type="expression" dxfId="10" priority="15">
      <formula>$I$27=""</formula>
    </cfRule>
  </conditionalFormatting>
  <conditionalFormatting sqref="I28:L28">
    <cfRule type="expression" dxfId="9" priority="14">
      <formula>$I$28=""</formula>
    </cfRule>
  </conditionalFormatting>
  <conditionalFormatting sqref="M28:P28">
    <cfRule type="expression" dxfId="8" priority="13">
      <formula>$M$28=""</formula>
    </cfRule>
  </conditionalFormatting>
  <conditionalFormatting sqref="S28:V28">
    <cfRule type="expression" dxfId="7" priority="12">
      <formula>$S$28=""</formula>
    </cfRule>
  </conditionalFormatting>
  <conditionalFormatting sqref="X28:Z28">
    <cfRule type="expression" dxfId="6" priority="11">
      <formula>$X$28=""</formula>
    </cfRule>
  </conditionalFormatting>
  <conditionalFormatting sqref="I29:J29">
    <cfRule type="expression" dxfId="5" priority="10">
      <formula>$I$29=""</formula>
    </cfRule>
  </conditionalFormatting>
  <conditionalFormatting sqref="K30:P30">
    <cfRule type="expression" dxfId="4" priority="9">
      <formula>$K$30=""</formula>
    </cfRule>
  </conditionalFormatting>
  <conditionalFormatting sqref="T30:AA30">
    <cfRule type="expression" dxfId="3" priority="8">
      <formula>$T$30=""</formula>
    </cfRule>
  </conditionalFormatting>
  <conditionalFormatting sqref="I31:AA33">
    <cfRule type="expression" dxfId="2" priority="7">
      <formula>$I$31=""</formula>
    </cfRule>
  </conditionalFormatting>
  <conditionalFormatting sqref="U39:AA39">
    <cfRule type="expression" dxfId="1" priority="94" stopIfTrue="1">
      <formula>AND($U$39="希望する",OR($AE$70&lt;45,$I$36=3,$I$36=5,$I$36=12,$I$36=13,$I$36=19,$I$36=25))</formula>
    </cfRule>
    <cfRule type="expression" dxfId="0" priority="95" stopIfTrue="1">
      <formula>$U$39=""</formula>
    </cfRule>
  </conditionalFormatting>
  <dataValidations xWindow="151" yWindow="522" count="21">
    <dataValidation type="list" allowBlank="1" showInputMessage="1" showErrorMessage="1" sqref="U38:AA38">
      <formula1>INDIRECT(AC38)</formula1>
    </dataValidation>
    <dataValidation type="list" errorStyle="warning" allowBlank="1" showInputMessage="1" showErrorMessage="1" sqref="U40:AA40">
      <formula1>INDIRECT($AC$40)</formula1>
    </dataValidation>
    <dataValidation type="list" errorStyle="warning" allowBlank="1" showInputMessage="1" showErrorMessage="1" sqref="U41:AA41">
      <formula1>INDIRECT($AC$41)</formula1>
    </dataValidation>
    <dataValidation type="list" allowBlank="1" showInputMessage="1" showErrorMessage="1" error="_x000a_昭和　または　平成　から選択してください。_x000a__x000a_" prompt="昭和_x000a_平成　から選択" sqref="I28:L28">
      <formula1>"昭和,平成"</formula1>
    </dataValidation>
    <dataValidation type="list" imeMode="halfAlpha" allowBlank="1" showInputMessage="1" showErrorMessage="1" error="_x000a_受診希望日は_x000a__x000a_６月～３月_x000a__x000a_の間から選択してください。_x000a_" sqref="R42:S44">
      <formula1>"6, 7, 8, 9, 10, 11, 12, 1, 2, 3"</formula1>
    </dataValidation>
    <dataValidation type="list" imeMode="halfAlpha" operator="equal" allowBlank="1" showDropDown="1" showErrorMessage="1" error="組合員証記号は、_x000a_（一般職員）_x000a_１０１～１０６、８０１、８０５_x000a_（再任用職員）_x000a_２０１～２０６_x000a_（臨時的任用職員）_x000a_３０１～３０７_x000a_（会計年度任用職員）_x000a_４０１～４０９_x000a_（任意継続組合員）_x000a_９０１～９０６、９８１～９８７、９９１～９９９_x000a__x000a_のいずれかです。_x000a_組合員証を御確認ください。_x000a_" sqref="I18:AA18">
      <formula1>"101,102,103,104,105,106,201,202,203,204,205,206,301,302,303,304,305,306,307,401,402,403,404,405,406,407,408,409,801,805,901,902,903,904,905,906,981,982,983,984,985,986,987,991,992,993,994,995,996,997,998,999"</formula1>
    </dataValidation>
    <dataValidation type="list" errorStyle="warning" allowBlank="1" showInputMessage="1" showErrorMessage="1" sqref="U39:AA39">
      <formula1>INDIRECT($AC$39)</formula1>
    </dataValidation>
    <dataValidation type="whole" imeMode="halfAlpha" allowBlank="1" showInputMessage="1" showErrorMessage="1" sqref="S28:V28">
      <formula1>1</formula1>
      <formula2>12</formula2>
    </dataValidation>
    <dataValidation type="list" allowBlank="1" showDropDown="1" showInputMessage="1" showErrorMessage="1" error="_x000a_受診希望日は_x000a__x000a_６月～３月_x000a__x000a_の間から選択してください。_x000a_" sqref="R53:S53 R45:S50">
      <formula1>"6,7,8,9,10,11,12,1,2,3"</formula1>
    </dataValidation>
    <dataValidation imeMode="fullKatakana" allowBlank="1" showInputMessage="1" showErrorMessage="1" sqref="I20:AA20 I25:AA25"/>
    <dataValidation imeMode="hiragana" allowBlank="1" showInputMessage="1" showErrorMessage="1" sqref="I31:AA33 I21:AA22 I26:AA26"/>
    <dataValidation imeMode="halfAlpha" allowBlank="1" showInputMessage="1" showErrorMessage="1" sqref="K30:P30 I23:N23 X28:Z28 Q23:AA23 T30:AA30 I34:N34 Q34:AA34"/>
    <dataValidation type="whole" imeMode="halfAlpha" allowBlank="1" showInputMessage="1" showErrorMessage="1" error="_x000a_組合員証番号は_x000a_１～９９９９９９９の範囲内です。_x000a__x000a_組合員証（健康保険証）をご確認ください。_x000a_" sqref="I19:AA19">
      <formula1>1</formula1>
      <formula2>9999999</formula2>
    </dataValidation>
    <dataValidation type="list" imeMode="halfAlpha" allowBlank="1" showInputMessage="1" showErrorMessage="1" sqref="V42:W42">
      <formula1>日付1</formula1>
    </dataValidation>
    <dataValidation type="list" imeMode="halfAlpha" allowBlank="1" showInputMessage="1" showErrorMessage="1" sqref="V43:W43">
      <formula1>日付２</formula1>
    </dataValidation>
    <dataValidation type="list" imeMode="halfAlpha" allowBlank="1" showInputMessage="1" showErrorMessage="1" sqref="V44:W44">
      <formula1>日付３</formula1>
    </dataValidation>
    <dataValidation type="list" allowBlank="1" showInputMessage="1" showErrorMessage="1" error="_x000a_本人，妻，父，母，その他_x000a__x000a_から選択してください。_x000a_" prompt="本人_x000a_妻_x000a_夫_x000a_父_x000a_母_x000a_その他　から選択" sqref="I24:AA24">
      <formula1>"本人,妻,夫,父,母,その他"</formula1>
    </dataValidation>
    <dataValidation type="list" allowBlank="1" showInputMessage="1" showErrorMessage="1" error="_x000a_男性・女性　から選択してください。_x000a_" prompt="男性・女性　から選択" sqref="I27:AA27">
      <formula1>"男性,女性"</formula1>
    </dataValidation>
    <dataValidation type="whole" imeMode="halfAlpha" allowBlank="1" showErrorMessage="1" error="生年は和暦で入力してください。_x000a_" prompt="_x000a_" sqref="M28:P28">
      <formula1>1</formula1>
      <formula2>64</formula2>
    </dataValidation>
    <dataValidation type="whole" allowBlank="1" showInputMessage="1" showErrorMessage="1" sqref="I29">
      <formula1>18</formula1>
      <formula2>74</formula2>
    </dataValidation>
    <dataValidation type="list" allowBlank="1" showInputMessage="1" showErrorMessage="1" error="健診機関番号「９」は女性のみです。１～８または１０～２９のうちから選択してください。" sqref="I36:AA36">
      <formula1>INDIRECT($AC$37)</formula1>
    </dataValidation>
  </dataValidations>
  <printOptions horizontalCentered="1" verticalCentered="1"/>
  <pageMargins left="0" right="0" top="0" bottom="0.19685039370078741" header="0.31496062992125984" footer="0.27559055118110237"/>
  <pageSetup paperSize="9" pageOrder="overThenDown" orientation="portrait" r:id="rId1"/>
  <headerFooter alignWithMargins="0"/>
  <rowBreaks count="1" manualBreakCount="1">
    <brk id="117" max="4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102"/>
  <sheetViews>
    <sheetView topLeftCell="A97" zoomScale="85" zoomScaleNormal="85" workbookViewId="0">
      <selection activeCell="D13" sqref="D13"/>
    </sheetView>
  </sheetViews>
  <sheetFormatPr defaultRowHeight="13.5" x14ac:dyDescent="0.15"/>
  <cols>
    <col min="2" max="2" width="24.875" customWidth="1"/>
    <col min="4" max="4" width="11.625" bestFit="1" customWidth="1"/>
    <col min="8" max="8" width="14.625" bestFit="1" customWidth="1"/>
    <col min="12" max="12" width="10.5" bestFit="1" customWidth="1"/>
    <col min="13" max="13" width="9.5" bestFit="1" customWidth="1"/>
  </cols>
  <sheetData>
    <row r="1" spans="1:13" x14ac:dyDescent="0.15">
      <c r="A1" s="13" t="str">
        <f>'06人間ドック（エクセル）'!I28&amp;'06人間ドック（エクセル）'!M28&amp;"年"&amp;'06人間ドック（エクセル）'!S28&amp;"月"&amp;'06人間ドック（エクセル）'!X28&amp;"日"</f>
        <v>年月日</v>
      </c>
      <c r="B1" s="14" t="e">
        <f>DATEVALUE(A1)</f>
        <v>#VALUE!</v>
      </c>
      <c r="C1" s="100" t="e">
        <f>DATEDIF(B1,"2024/4/1","y")</f>
        <v>#VALUE!</v>
      </c>
      <c r="D1" t="s">
        <v>157</v>
      </c>
      <c r="E1" t="s">
        <v>158</v>
      </c>
      <c r="F1" t="s">
        <v>125</v>
      </c>
      <c r="I1" s="73" t="str">
        <f>IFERROR(CONCATENATE("0",MATCH('06人間ドック（エクセル）'!#REF!,申込種別,0)),"00")</f>
        <v>00</v>
      </c>
      <c r="J1" s="74" t="s">
        <v>147</v>
      </c>
      <c r="K1" s="74"/>
      <c r="L1" s="75">
        <v>43190</v>
      </c>
      <c r="M1" s="14"/>
    </row>
    <row r="2" spans="1:13" x14ac:dyDescent="0.15">
      <c r="I2" s="76" t="str">
        <f>IFERROR(TEXT('06人間ドック（エクセル）'!I19,"000000"),"000000")</f>
        <v>000000</v>
      </c>
      <c r="J2" s="4" t="s">
        <v>148</v>
      </c>
      <c r="K2" s="4"/>
      <c r="L2" s="77">
        <f>L1</f>
        <v>43190</v>
      </c>
      <c r="M2" s="69"/>
    </row>
    <row r="3" spans="1:13" x14ac:dyDescent="0.15">
      <c r="A3" t="s">
        <v>67</v>
      </c>
      <c r="B3" s="18" t="s">
        <v>91</v>
      </c>
      <c r="I3" s="76" t="str">
        <f>IFERROR(CONCATENATE(TEXT(MATCH('06人間ドック（エクセル）'!I27,D1:E1,0),"0")),"0")&amp;IFERROR(TEXT(MATCH('06人間ドック（エクセル）'!I24,A3:A8,0),"0"),"0")</f>
        <v>00</v>
      </c>
      <c r="J3" s="4" t="s">
        <v>156</v>
      </c>
      <c r="K3" s="4"/>
      <c r="L3" s="77"/>
    </row>
    <row r="4" spans="1:13" x14ac:dyDescent="0.15">
      <c r="A4" t="s">
        <v>68</v>
      </c>
      <c r="B4" s="18" t="s">
        <v>92</v>
      </c>
      <c r="I4" s="76" t="str">
        <f>IFERROR(TEXT(B1,"00000"),"000000")</f>
        <v>000000</v>
      </c>
      <c r="J4" s="4" t="s">
        <v>5</v>
      </c>
      <c r="K4" s="4"/>
      <c r="L4" s="78"/>
    </row>
    <row r="5" spans="1:13" x14ac:dyDescent="0.15">
      <c r="A5" t="s">
        <v>69</v>
      </c>
      <c r="B5" s="18" t="s">
        <v>93</v>
      </c>
      <c r="I5" s="76" t="str">
        <f>IFERROR(TEXT('06人間ドック（エクセル）'!I36,"00"),"00")</f>
        <v>00</v>
      </c>
      <c r="J5" s="4" t="s">
        <v>150</v>
      </c>
      <c r="K5" s="4"/>
      <c r="L5" s="78" t="str">
        <f>CONCATENATE(I1,"-",I2,"-",I3,"-",I4,"-",I5,"-",I8,I9,I10,I11,"-",I12,"-",I13,"-",I14)</f>
        <v>00-000000-00-000000-00-0000-000-000-000</v>
      </c>
    </row>
    <row r="6" spans="1:13" x14ac:dyDescent="0.15">
      <c r="A6" t="s">
        <v>71</v>
      </c>
      <c r="B6" s="18" t="s">
        <v>94</v>
      </c>
      <c r="I6" s="76" t="str">
        <f>IFERROR(TEXT('06人間ドック（エクセル）'!#REF!,"00"),"00")</f>
        <v>00</v>
      </c>
      <c r="J6" s="4" t="s">
        <v>149</v>
      </c>
      <c r="K6" s="4"/>
      <c r="L6" s="78" t="str">
        <f>CONCATENATE(I1,"-",I2,"-",I3,"-",I4,"-",I6,I7,"-",I15,"-",I16,"-",I17)</f>
        <v>00-000000-00-000000-000-000-000-000</v>
      </c>
    </row>
    <row r="7" spans="1:13" x14ac:dyDescent="0.15">
      <c r="A7" t="s">
        <v>70</v>
      </c>
      <c r="B7" s="18" t="s">
        <v>95</v>
      </c>
      <c r="I7" s="76" t="str">
        <f>IFERROR(TEXT(MATCH('06人間ドック（エクセル）'!#REF!,脳ブランク,0),"0"),"0")</f>
        <v>0</v>
      </c>
      <c r="J7" s="4" t="s">
        <v>151</v>
      </c>
      <c r="K7" s="4"/>
      <c r="L7" s="78"/>
    </row>
    <row r="8" spans="1:13" x14ac:dyDescent="0.15">
      <c r="A8" t="s">
        <v>72</v>
      </c>
      <c r="B8" s="18" t="s">
        <v>96</v>
      </c>
      <c r="I8" s="76" t="str">
        <f>IFERROR(TEXT(MATCH('06人間ドック（エクセル）'!U38,胃１,0),"0"),"0")</f>
        <v>0</v>
      </c>
      <c r="J8" s="4" t="s">
        <v>152</v>
      </c>
      <c r="K8" s="4"/>
      <c r="L8" s="78"/>
    </row>
    <row r="9" spans="1:13" x14ac:dyDescent="0.15">
      <c r="H9" s="18"/>
      <c r="I9" s="76" t="str">
        <f>IFERROR(TEXT(MATCH('06人間ドック（エクセル）'!U39,B24:D24,0),"0"),"0")</f>
        <v>0</v>
      </c>
      <c r="J9" s="4" t="s">
        <v>153</v>
      </c>
      <c r="K9" s="4"/>
      <c r="L9" s="78"/>
    </row>
    <row r="10" spans="1:13" x14ac:dyDescent="0.15">
      <c r="A10">
        <f>'06人間ドック（エクセル）'!R42</f>
        <v>0</v>
      </c>
      <c r="B10">
        <f>'06人間ドック（エクセル）'!V42</f>
        <v>0</v>
      </c>
      <c r="C10" s="100">
        <f t="shared" ref="C10:C15" si="0">IF(A10&gt;3,2024,2025)</f>
        <v>2025</v>
      </c>
      <c r="D10" t="str">
        <f>IF(OR('06人間ドック（エクセル）'!R42="",'06人間ドック（エクセル）'!V42=""),"",C10&amp;"/"&amp;A10&amp;"/"&amp;B10)</f>
        <v/>
      </c>
      <c r="E10" t="str">
        <f t="shared" ref="E10:E15" si="1">TEXT(D10,"aaa")</f>
        <v/>
      </c>
      <c r="I10" s="76" t="str">
        <f>IFERROR(TEXT(MATCH('06人間ドック（エクセル）'!U40,B27:E27,0),"0"),"0")</f>
        <v>0</v>
      </c>
      <c r="J10" s="4" t="s">
        <v>154</v>
      </c>
      <c r="K10" s="4"/>
      <c r="L10" s="78"/>
    </row>
    <row r="11" spans="1:13" x14ac:dyDescent="0.15">
      <c r="A11">
        <f>'06人間ドック（エクセル）'!R43</f>
        <v>0</v>
      </c>
      <c r="B11">
        <f>'06人間ドック（エクセル）'!V43</f>
        <v>0</v>
      </c>
      <c r="C11" s="100">
        <f t="shared" si="0"/>
        <v>2025</v>
      </c>
      <c r="D11" t="str">
        <f>IF(OR('06人間ドック（エクセル）'!R43="",'06人間ドック（エクセル）'!V43=""),"",C11&amp;"/"&amp;A11&amp;"/"&amp;B11)</f>
        <v/>
      </c>
      <c r="E11" t="str">
        <f t="shared" si="1"/>
        <v/>
      </c>
      <c r="I11" s="76" t="str">
        <f>IFERROR(TEXT(MATCH('06人間ドック（エクセル）'!U41,B32:D32,0),"0"),"0")</f>
        <v>0</v>
      </c>
      <c r="J11" s="4" t="s">
        <v>155</v>
      </c>
      <c r="K11" s="4"/>
      <c r="L11" s="78"/>
    </row>
    <row r="12" spans="1:13" x14ac:dyDescent="0.15">
      <c r="A12">
        <f>'06人間ドック（エクセル）'!R44</f>
        <v>0</v>
      </c>
      <c r="B12">
        <f>'06人間ドック（エクセル）'!V44</f>
        <v>0</v>
      </c>
      <c r="C12" s="100">
        <f t="shared" si="0"/>
        <v>2025</v>
      </c>
      <c r="D12" t="str">
        <f>IF(OR('06人間ドック（エクセル）'!R44="",'06人間ドック（エクセル）'!V44=""),"",C12&amp;"/"&amp;A12&amp;"/"&amp;B12)</f>
        <v/>
      </c>
      <c r="E12" t="str">
        <f t="shared" si="1"/>
        <v/>
      </c>
      <c r="H12" s="72"/>
      <c r="I12" s="79" t="str">
        <f t="shared" ref="I12:I17" si="2">IFERROR(TEXT(D10-$L$2,"000"),"000")</f>
        <v>000</v>
      </c>
      <c r="J12" s="80" t="s">
        <v>159</v>
      </c>
      <c r="K12" s="80"/>
      <c r="L12" s="81"/>
      <c r="M12" s="71"/>
    </row>
    <row r="13" spans="1:13" x14ac:dyDescent="0.15">
      <c r="A13" t="e">
        <f>'06人間ドック（エクセル）'!#REF!</f>
        <v>#REF!</v>
      </c>
      <c r="B13" t="e">
        <f>'06人間ドック（エクセル）'!#REF!</f>
        <v>#REF!</v>
      </c>
      <c r="C13" s="100" t="e">
        <f t="shared" si="0"/>
        <v>#REF!</v>
      </c>
      <c r="D13" t="e">
        <f>IF(OR('06人間ドック（エクセル）'!#REF!="",'06人間ドック（エクセル）'!#REF!=""),"",C13&amp;"/"&amp;A13&amp;"/"&amp;B13)</f>
        <v>#REF!</v>
      </c>
      <c r="E13" t="e">
        <f t="shared" si="1"/>
        <v>#REF!</v>
      </c>
      <c r="H13" s="72"/>
      <c r="I13" s="79" t="str">
        <f t="shared" si="2"/>
        <v>000</v>
      </c>
      <c r="J13" s="80" t="s">
        <v>160</v>
      </c>
      <c r="K13" s="4"/>
      <c r="L13" s="78"/>
    </row>
    <row r="14" spans="1:13" x14ac:dyDescent="0.15">
      <c r="A14" t="e">
        <f>'06人間ドック（エクセル）'!#REF!</f>
        <v>#REF!</v>
      </c>
      <c r="B14" t="e">
        <f>'06人間ドック（エクセル）'!#REF!</f>
        <v>#REF!</v>
      </c>
      <c r="C14" s="100" t="e">
        <f t="shared" si="0"/>
        <v>#REF!</v>
      </c>
      <c r="D14" t="e">
        <f>IF(OR('06人間ドック（エクセル）'!#REF!="",'06人間ドック（エクセル）'!#REF!=""),"",C14&amp;"/"&amp;A14&amp;"/"&amp;B14)</f>
        <v>#REF!</v>
      </c>
      <c r="E14" t="e">
        <f t="shared" si="1"/>
        <v>#REF!</v>
      </c>
      <c r="H14" s="72"/>
      <c r="I14" s="79" t="str">
        <f t="shared" si="2"/>
        <v>000</v>
      </c>
      <c r="J14" s="80" t="s">
        <v>161</v>
      </c>
      <c r="K14" s="4"/>
      <c r="L14" s="78"/>
    </row>
    <row r="15" spans="1:13" x14ac:dyDescent="0.15">
      <c r="A15" t="e">
        <f>'06人間ドック（エクセル）'!#REF!</f>
        <v>#REF!</v>
      </c>
      <c r="B15" t="e">
        <f>'06人間ドック（エクセル）'!#REF!</f>
        <v>#REF!</v>
      </c>
      <c r="C15" s="100" t="e">
        <f t="shared" si="0"/>
        <v>#REF!</v>
      </c>
      <c r="D15" t="e">
        <f>IF(OR('06人間ドック（エクセル）'!#REF!="",'06人間ドック（エクセル）'!#REF!=""),"",C15&amp;"/"&amp;A15&amp;"/"&amp;B15)</f>
        <v>#REF!</v>
      </c>
      <c r="E15" t="e">
        <f t="shared" si="1"/>
        <v>#REF!</v>
      </c>
      <c r="H15" s="72"/>
      <c r="I15" s="79" t="str">
        <f t="shared" si="2"/>
        <v>000</v>
      </c>
      <c r="J15" s="80" t="s">
        <v>162</v>
      </c>
      <c r="K15" s="4"/>
      <c r="L15" s="78"/>
    </row>
    <row r="16" spans="1:13" x14ac:dyDescent="0.15">
      <c r="H16" s="72"/>
      <c r="I16" s="79" t="str">
        <f t="shared" si="2"/>
        <v>000</v>
      </c>
      <c r="J16" s="80" t="s">
        <v>163</v>
      </c>
      <c r="K16" s="4"/>
      <c r="L16" s="78"/>
    </row>
    <row r="17" spans="1:12" ht="14.25" thickBot="1" x14ac:dyDescent="0.2">
      <c r="H17" s="72"/>
      <c r="I17" s="82" t="str">
        <f t="shared" si="2"/>
        <v>000</v>
      </c>
      <c r="J17" s="83" t="s">
        <v>164</v>
      </c>
      <c r="K17" s="84"/>
      <c r="L17" s="85"/>
    </row>
    <row r="18" spans="1:12" x14ac:dyDescent="0.15">
      <c r="A18" t="s">
        <v>103</v>
      </c>
      <c r="B18" t="s">
        <v>100</v>
      </c>
      <c r="C18" t="s">
        <v>107</v>
      </c>
      <c r="D18" t="s">
        <v>178</v>
      </c>
      <c r="E18" t="s">
        <v>179</v>
      </c>
      <c r="I18" s="69"/>
    </row>
    <row r="19" spans="1:12" x14ac:dyDescent="0.15">
      <c r="A19" t="s">
        <v>104</v>
      </c>
      <c r="B19" t="str">
        <f>B18</f>
        <v>胃部X線（バリウム）を希望</v>
      </c>
      <c r="C19" t="str">
        <f>C18</f>
        <v>経口胃カメラを希望</v>
      </c>
      <c r="D19" t="str">
        <f>E18</f>
        <v>希望しない</v>
      </c>
      <c r="I19" s="69"/>
    </row>
    <row r="20" spans="1:12" x14ac:dyDescent="0.15">
      <c r="A20" t="s">
        <v>105</v>
      </c>
      <c r="B20" t="str">
        <f>C18</f>
        <v>経口胃カメラを希望</v>
      </c>
      <c r="C20" t="str">
        <f>E18</f>
        <v>希望しない</v>
      </c>
      <c r="I20" s="69"/>
    </row>
    <row r="21" spans="1:12" x14ac:dyDescent="0.15">
      <c r="A21" t="s">
        <v>106</v>
      </c>
      <c r="B21" t="str">
        <f>B18</f>
        <v>胃部X線（バリウム）を希望</v>
      </c>
      <c r="C21" t="str">
        <f>D18</f>
        <v>経鼻胃カメラを希望</v>
      </c>
      <c r="D21" t="str">
        <f>E18</f>
        <v>希望しない</v>
      </c>
      <c r="I21" s="69"/>
    </row>
    <row r="22" spans="1:12" x14ac:dyDescent="0.15">
      <c r="A22" t="s">
        <v>130</v>
      </c>
      <c r="B22" t="str">
        <f>C18</f>
        <v>経口胃カメラを希望</v>
      </c>
      <c r="C22" t="str">
        <f>D18</f>
        <v>経鼻胃カメラを希望</v>
      </c>
      <c r="D22" t="str">
        <f>E18</f>
        <v>希望しない</v>
      </c>
      <c r="I22" s="69"/>
    </row>
    <row r="23" spans="1:12" x14ac:dyDescent="0.15">
      <c r="A23" t="s">
        <v>131</v>
      </c>
      <c r="B23" t="str">
        <f>D18</f>
        <v>経鼻胃カメラを希望</v>
      </c>
      <c r="C23" t="str">
        <f>E18</f>
        <v>希望しない</v>
      </c>
      <c r="I23" s="69"/>
    </row>
    <row r="24" spans="1:12" ht="13.15" customHeight="1" x14ac:dyDescent="0.15">
      <c r="A24" t="s">
        <v>110</v>
      </c>
      <c r="B24" t="s">
        <v>109</v>
      </c>
      <c r="C24" t="s">
        <v>180</v>
      </c>
      <c r="D24" s="70" t="s">
        <v>97</v>
      </c>
      <c r="I24" s="69"/>
    </row>
    <row r="25" spans="1:12" x14ac:dyDescent="0.15">
      <c r="A25" t="s">
        <v>111</v>
      </c>
      <c r="B25" t="str">
        <f>C24</f>
        <v>希望しない</v>
      </c>
      <c r="I25" s="69"/>
    </row>
    <row r="26" spans="1:12" x14ac:dyDescent="0.15">
      <c r="A26" t="s">
        <v>112</v>
      </c>
      <c r="B26" t="s">
        <v>97</v>
      </c>
      <c r="I26" s="69"/>
    </row>
    <row r="27" spans="1:12" x14ac:dyDescent="0.15">
      <c r="A27" t="s">
        <v>113</v>
      </c>
      <c r="B27" t="s">
        <v>181</v>
      </c>
      <c r="C27" t="s">
        <v>117</v>
      </c>
      <c r="D27" t="s">
        <v>108</v>
      </c>
      <c r="E27" s="70" t="s">
        <v>140</v>
      </c>
      <c r="I27" s="69"/>
    </row>
    <row r="28" spans="1:12" x14ac:dyDescent="0.15">
      <c r="A28" t="s">
        <v>114</v>
      </c>
      <c r="B28" t="str">
        <f>C27</f>
        <v>超音波を希望する</v>
      </c>
      <c r="C28" t="str">
        <f>D27</f>
        <v>希望しない</v>
      </c>
      <c r="I28" s="69"/>
    </row>
    <row r="29" spans="1:12" x14ac:dyDescent="0.15">
      <c r="A29" t="s">
        <v>115</v>
      </c>
      <c r="B29" t="str">
        <f>D27</f>
        <v>希望しない</v>
      </c>
      <c r="I29" s="69"/>
    </row>
    <row r="30" spans="1:12" x14ac:dyDescent="0.15">
      <c r="A30" t="s">
        <v>116</v>
      </c>
      <c r="B30" t="str">
        <f>B27</f>
        <v>マンモグラフィーを希望する</v>
      </c>
      <c r="C30" t="str">
        <f>D27</f>
        <v>希望しない</v>
      </c>
      <c r="I30" s="69"/>
    </row>
    <row r="31" spans="1:12" x14ac:dyDescent="0.15">
      <c r="A31" t="s">
        <v>141</v>
      </c>
      <c r="B31" t="s">
        <v>140</v>
      </c>
      <c r="I31" s="69"/>
    </row>
    <row r="32" spans="1:12" x14ac:dyDescent="0.15">
      <c r="A32" t="s">
        <v>118</v>
      </c>
      <c r="B32" t="s">
        <v>109</v>
      </c>
      <c r="C32" t="s">
        <v>108</v>
      </c>
      <c r="D32" s="70" t="s">
        <v>140</v>
      </c>
      <c r="I32" s="69"/>
    </row>
    <row r="33" spans="1:14" x14ac:dyDescent="0.15">
      <c r="A33" t="s">
        <v>119</v>
      </c>
      <c r="B33" t="str">
        <f>C32</f>
        <v>希望しない</v>
      </c>
      <c r="I33" s="69"/>
    </row>
    <row r="34" spans="1:14" x14ac:dyDescent="0.15">
      <c r="A34" t="s">
        <v>139</v>
      </c>
      <c r="B34" t="s">
        <v>140</v>
      </c>
      <c r="I34" s="69"/>
    </row>
    <row r="35" spans="1:14" ht="13.5" customHeight="1" x14ac:dyDescent="0.15">
      <c r="A35" s="360" t="s">
        <v>10</v>
      </c>
      <c r="B35" s="453" t="s">
        <v>11</v>
      </c>
      <c r="C35" s="456" t="s">
        <v>51</v>
      </c>
      <c r="D35" s="457"/>
      <c r="E35" s="457"/>
      <c r="F35" s="446" t="s">
        <v>57</v>
      </c>
      <c r="G35" s="449" t="s">
        <v>12</v>
      </c>
      <c r="H35" s="450"/>
      <c r="I35" s="446" t="s">
        <v>26</v>
      </c>
      <c r="J35" s="103"/>
      <c r="K35" s="103"/>
      <c r="L35" s="103"/>
      <c r="M35" s="103"/>
      <c r="N35" s="103"/>
    </row>
    <row r="36" spans="1:14" ht="13.5" customHeight="1" x14ac:dyDescent="0.15">
      <c r="A36" s="361"/>
      <c r="B36" s="454"/>
      <c r="C36" s="460" t="s">
        <v>52</v>
      </c>
      <c r="D36" s="458" t="s">
        <v>9</v>
      </c>
      <c r="E36" s="459"/>
      <c r="F36" s="447"/>
      <c r="G36" s="451" t="s">
        <v>8</v>
      </c>
      <c r="H36" s="446" t="s">
        <v>193</v>
      </c>
      <c r="I36" s="447"/>
      <c r="J36" s="103"/>
      <c r="K36" s="103"/>
      <c r="L36" s="103"/>
      <c r="M36" s="103"/>
      <c r="N36" s="103"/>
    </row>
    <row r="37" spans="1:14" ht="19.5" x14ac:dyDescent="0.15">
      <c r="A37" s="362"/>
      <c r="B37" s="455"/>
      <c r="C37" s="461"/>
      <c r="D37" s="104" t="s">
        <v>36</v>
      </c>
      <c r="E37" s="104" t="s">
        <v>53</v>
      </c>
      <c r="F37" s="448"/>
      <c r="G37" s="452"/>
      <c r="H37" s="448"/>
      <c r="I37" s="448"/>
      <c r="J37" s="103"/>
      <c r="K37" s="103"/>
      <c r="L37" s="103"/>
      <c r="M37" s="103"/>
      <c r="N37" s="103"/>
    </row>
    <row r="38" spans="1:14" x14ac:dyDescent="0.15">
      <c r="A38" s="44">
        <v>1</v>
      </c>
      <c r="B38" s="112" t="s">
        <v>41</v>
      </c>
      <c r="C38" s="102" t="s">
        <v>27</v>
      </c>
      <c r="D38" s="102" t="s">
        <v>27</v>
      </c>
      <c r="E38" s="102" t="s">
        <v>38</v>
      </c>
      <c r="F38" s="105" t="s">
        <v>27</v>
      </c>
      <c r="G38" s="105" t="s">
        <v>27</v>
      </c>
      <c r="H38" s="105" t="s">
        <v>27</v>
      </c>
      <c r="I38" s="102" t="s">
        <v>27</v>
      </c>
      <c r="J38" s="106" t="str">
        <f>SUBSTITUTE(C38&amp;D38&amp;E38,"▲","○")</f>
        <v>○○○</v>
      </c>
      <c r="K38" s="107" t="str">
        <f>IF(J38="○○○","胃１",IF(J38="○○―","胃２",IF(J38="―○―","胃３",IF(J38="○―○","胃４",IF(J38="―○○","胃５",IF(J38="――○","胃６"))))))</f>
        <v>胃１</v>
      </c>
      <c r="L38" s="107" t="str">
        <f>IF(F38="○","肺１","肺２")</f>
        <v>肺１</v>
      </c>
      <c r="M38" s="107" t="str">
        <f t="shared" ref="M38:M66" si="3">IFERROR(IF(SUBSTITUTE(G38&amp;H38,"▲","○")="○○","乳１",IF(SUBSTITUTE(G38&amp;H38,"▲","○")="○―","乳２",IF(SUBSTITUTE(G38&amp;H38,"▲","○")="――","乳３","乳４"))),"")</f>
        <v>乳１</v>
      </c>
      <c r="N38" s="107" t="str">
        <f>IF(OR(I38="○",I38="▲"),"子１","子２")</f>
        <v>子１</v>
      </c>
    </row>
    <row r="39" spans="1:14" x14ac:dyDescent="0.15">
      <c r="A39" s="111">
        <v>2</v>
      </c>
      <c r="B39" s="41" t="s">
        <v>98</v>
      </c>
      <c r="C39" s="101" t="s">
        <v>27</v>
      </c>
      <c r="D39" s="101" t="s">
        <v>27</v>
      </c>
      <c r="E39" s="101" t="s">
        <v>49</v>
      </c>
      <c r="F39" s="105" t="s">
        <v>27</v>
      </c>
      <c r="G39" s="105" t="s">
        <v>27</v>
      </c>
      <c r="H39" s="105" t="s">
        <v>27</v>
      </c>
      <c r="I39" s="102" t="s">
        <v>27</v>
      </c>
      <c r="J39" s="106" t="str">
        <f t="shared" ref="J39:J65" si="4">SUBSTITUTE(C39&amp;D39&amp;E39,"▲","○")</f>
        <v>○○―</v>
      </c>
      <c r="K39" s="107" t="str">
        <f>IF(J39="○○○","胃１",IF(J39="○○―","胃２",IF(J39="―○―","胃３",IF(J39="○―○","胃４",IF(J39="―○○","胃５",IF(J39="――○","胃６"))))))</f>
        <v>胃２</v>
      </c>
      <c r="L39" s="107" t="str">
        <f t="shared" ref="L39:L66" si="5">IF(F39="○","肺１","肺２")</f>
        <v>肺１</v>
      </c>
      <c r="M39" s="107" t="str">
        <f t="shared" si="3"/>
        <v>乳１</v>
      </c>
      <c r="N39" s="107" t="str">
        <f t="shared" ref="N39:N66" si="6">IF(OR(I39="○",I39="▲"),"子１","子２")</f>
        <v>子１</v>
      </c>
    </row>
    <row r="40" spans="1:14" x14ac:dyDescent="0.15">
      <c r="A40" s="44">
        <v>3</v>
      </c>
      <c r="B40" s="112" t="s">
        <v>47</v>
      </c>
      <c r="C40" s="102" t="s">
        <v>27</v>
      </c>
      <c r="D40" s="102" t="s">
        <v>194</v>
      </c>
      <c r="E40" s="102" t="s">
        <v>38</v>
      </c>
      <c r="F40" s="105" t="s">
        <v>49</v>
      </c>
      <c r="G40" s="105" t="s">
        <v>27</v>
      </c>
      <c r="H40" s="105" t="s">
        <v>27</v>
      </c>
      <c r="I40" s="102" t="s">
        <v>27</v>
      </c>
      <c r="J40" s="106" t="str">
        <f t="shared" si="4"/>
        <v>○○○</v>
      </c>
      <c r="K40" s="107" t="str">
        <f t="shared" ref="K40:K66" si="7">IF(J40="○○○","胃１",IF(J40="○○―","胃２",IF(J40="―○―","胃３",IF(J40="○―○","胃４",IF(J40="―○○","胃５",IF(J40="――○","胃６"))))))</f>
        <v>胃１</v>
      </c>
      <c r="L40" s="107" t="str">
        <f t="shared" si="5"/>
        <v>肺２</v>
      </c>
      <c r="M40" s="107" t="str">
        <f t="shared" si="3"/>
        <v>乳１</v>
      </c>
      <c r="N40" s="107" t="str">
        <f t="shared" si="6"/>
        <v>子１</v>
      </c>
    </row>
    <row r="41" spans="1:14" x14ac:dyDescent="0.15">
      <c r="A41" s="44">
        <v>4</v>
      </c>
      <c r="B41" s="112" t="s">
        <v>21</v>
      </c>
      <c r="C41" s="102" t="s">
        <v>27</v>
      </c>
      <c r="D41" s="102" t="s">
        <v>27</v>
      </c>
      <c r="E41" s="102" t="s">
        <v>27</v>
      </c>
      <c r="F41" s="105" t="s">
        <v>27</v>
      </c>
      <c r="G41" s="105" t="s">
        <v>27</v>
      </c>
      <c r="H41" s="105" t="s">
        <v>49</v>
      </c>
      <c r="I41" s="102" t="s">
        <v>27</v>
      </c>
      <c r="J41" s="106" t="str">
        <f t="shared" si="4"/>
        <v>○○○</v>
      </c>
      <c r="K41" s="107" t="str">
        <f t="shared" si="7"/>
        <v>胃１</v>
      </c>
      <c r="L41" s="107" t="str">
        <f t="shared" si="5"/>
        <v>肺１</v>
      </c>
      <c r="M41" s="107" t="str">
        <f t="shared" si="3"/>
        <v>乳２</v>
      </c>
      <c r="N41" s="107" t="str">
        <f t="shared" si="6"/>
        <v>子１</v>
      </c>
    </row>
    <row r="42" spans="1:14" x14ac:dyDescent="0.15">
      <c r="A42" s="44">
        <v>5</v>
      </c>
      <c r="B42" s="112" t="s">
        <v>44</v>
      </c>
      <c r="C42" s="102" t="s">
        <v>27</v>
      </c>
      <c r="D42" s="102" t="s">
        <v>27</v>
      </c>
      <c r="E42" s="102" t="s">
        <v>38</v>
      </c>
      <c r="F42" s="105" t="s">
        <v>49</v>
      </c>
      <c r="G42" s="105" t="s">
        <v>27</v>
      </c>
      <c r="H42" s="105" t="s">
        <v>27</v>
      </c>
      <c r="I42" s="102" t="s">
        <v>27</v>
      </c>
      <c r="J42" s="106" t="str">
        <f t="shared" si="4"/>
        <v>○○○</v>
      </c>
      <c r="K42" s="107" t="str">
        <f t="shared" si="7"/>
        <v>胃１</v>
      </c>
      <c r="L42" s="107" t="str">
        <f t="shared" si="5"/>
        <v>肺２</v>
      </c>
      <c r="M42" s="107" t="str">
        <f t="shared" si="3"/>
        <v>乳１</v>
      </c>
      <c r="N42" s="107" t="str">
        <f t="shared" si="6"/>
        <v>子１</v>
      </c>
    </row>
    <row r="43" spans="1:14" x14ac:dyDescent="0.15">
      <c r="A43" s="44">
        <v>6</v>
      </c>
      <c r="B43" s="112" t="s">
        <v>40</v>
      </c>
      <c r="C43" s="102" t="s">
        <v>27</v>
      </c>
      <c r="D43" s="102" t="s">
        <v>27</v>
      </c>
      <c r="E43" s="102" t="s">
        <v>27</v>
      </c>
      <c r="F43" s="105" t="s">
        <v>27</v>
      </c>
      <c r="G43" s="105" t="s">
        <v>27</v>
      </c>
      <c r="H43" s="105" t="s">
        <v>27</v>
      </c>
      <c r="I43" s="102" t="s">
        <v>27</v>
      </c>
      <c r="J43" s="106" t="str">
        <f t="shared" si="4"/>
        <v>○○○</v>
      </c>
      <c r="K43" s="107" t="str">
        <f t="shared" si="7"/>
        <v>胃１</v>
      </c>
      <c r="L43" s="107" t="str">
        <f t="shared" si="5"/>
        <v>肺１</v>
      </c>
      <c r="M43" s="107" t="str">
        <f t="shared" si="3"/>
        <v>乳１</v>
      </c>
      <c r="N43" s="107" t="str">
        <f t="shared" si="6"/>
        <v>子１</v>
      </c>
    </row>
    <row r="44" spans="1:14" x14ac:dyDescent="0.15">
      <c r="A44" s="44">
        <v>7</v>
      </c>
      <c r="B44" s="112" t="s">
        <v>17</v>
      </c>
      <c r="C44" s="102" t="s">
        <v>27</v>
      </c>
      <c r="D44" s="102" t="s">
        <v>27</v>
      </c>
      <c r="E44" s="102" t="s">
        <v>27</v>
      </c>
      <c r="F44" s="105" t="s">
        <v>27</v>
      </c>
      <c r="G44" s="105" t="s">
        <v>27</v>
      </c>
      <c r="H44" s="105" t="s">
        <v>49</v>
      </c>
      <c r="I44" s="102" t="s">
        <v>27</v>
      </c>
      <c r="J44" s="106" t="str">
        <f t="shared" si="4"/>
        <v>○○○</v>
      </c>
      <c r="K44" s="107" t="str">
        <f>IF(J44="○○○","胃１",IF(J44="○○―","胃２",IF(J44="―○―","胃３",IF(J44="○―○","胃４",IF(J44="―○○","胃５",IF(J44="――○","胃６"))))))</f>
        <v>胃１</v>
      </c>
      <c r="L44" s="107" t="str">
        <f t="shared" si="5"/>
        <v>肺１</v>
      </c>
      <c r="M44" s="107" t="str">
        <f t="shared" si="3"/>
        <v>乳２</v>
      </c>
      <c r="N44" s="107" t="str">
        <f t="shared" si="6"/>
        <v>子１</v>
      </c>
    </row>
    <row r="45" spans="1:14" x14ac:dyDescent="0.15">
      <c r="A45" s="44">
        <v>8</v>
      </c>
      <c r="B45" s="112" t="s">
        <v>48</v>
      </c>
      <c r="C45" s="102" t="s">
        <v>27</v>
      </c>
      <c r="D45" s="102" t="s">
        <v>38</v>
      </c>
      <c r="E45" s="102" t="s">
        <v>38</v>
      </c>
      <c r="F45" s="105" t="s">
        <v>27</v>
      </c>
      <c r="G45" s="105" t="s">
        <v>27</v>
      </c>
      <c r="H45" s="105" t="s">
        <v>27</v>
      </c>
      <c r="I45" s="102" t="s">
        <v>27</v>
      </c>
      <c r="J45" s="106" t="str">
        <f t="shared" si="4"/>
        <v>○○○</v>
      </c>
      <c r="K45" s="107" t="str">
        <f t="shared" si="7"/>
        <v>胃１</v>
      </c>
      <c r="L45" s="107" t="str">
        <f t="shared" si="5"/>
        <v>肺１</v>
      </c>
      <c r="M45" s="107" t="str">
        <f t="shared" si="3"/>
        <v>乳１</v>
      </c>
      <c r="N45" s="107" t="str">
        <f t="shared" si="6"/>
        <v>子１</v>
      </c>
    </row>
    <row r="46" spans="1:14" x14ac:dyDescent="0.15">
      <c r="A46" s="44">
        <v>9</v>
      </c>
      <c r="B46" s="112" t="s">
        <v>195</v>
      </c>
      <c r="C46" s="102" t="s">
        <v>27</v>
      </c>
      <c r="D46" s="102" t="s">
        <v>38</v>
      </c>
      <c r="E46" s="102" t="s">
        <v>38</v>
      </c>
      <c r="F46" s="105" t="s">
        <v>27</v>
      </c>
      <c r="G46" s="105" t="s">
        <v>27</v>
      </c>
      <c r="H46" s="105" t="s">
        <v>27</v>
      </c>
      <c r="I46" s="102" t="s">
        <v>27</v>
      </c>
      <c r="J46" s="106" t="str">
        <f>SUBSTITUTE(C46&amp;D46&amp;E46,"▲","○")</f>
        <v>○○○</v>
      </c>
      <c r="K46" s="107" t="str">
        <f>IF(J46="○○○","胃１",IF(J46="○○―","胃２",IF(J46="―○―","胃３",IF(J46="○―○","胃４",IF(J46="―○○","胃５",IF(J46="――○","胃６"))))))</f>
        <v>胃１</v>
      </c>
      <c r="L46" s="107" t="str">
        <f>IF(F46="○","肺１","肺２")</f>
        <v>肺１</v>
      </c>
      <c r="M46" s="107" t="str">
        <f>IFERROR(IF(SUBSTITUTE(G46&amp;H46,"▲","○")="○○","乳１",IF(SUBSTITUTE(G46&amp;H46,"▲","○")="○―","乳２",IF(SUBSTITUTE(G46&amp;H46,"▲","○")="――","乳３","乳４"))),"")</f>
        <v>乳１</v>
      </c>
      <c r="N46" s="107" t="str">
        <f>IF(OR(I46="○",I46="▲"),"子１","子２")</f>
        <v>子１</v>
      </c>
    </row>
    <row r="47" spans="1:14" ht="12" customHeight="1" x14ac:dyDescent="0.15">
      <c r="A47" s="44">
        <v>10</v>
      </c>
      <c r="B47" s="112" t="s">
        <v>13</v>
      </c>
      <c r="C47" s="102" t="s">
        <v>27</v>
      </c>
      <c r="D47" s="102" t="s">
        <v>27</v>
      </c>
      <c r="E47" s="102" t="s">
        <v>27</v>
      </c>
      <c r="F47" s="105" t="s">
        <v>27</v>
      </c>
      <c r="G47" s="105" t="s">
        <v>49</v>
      </c>
      <c r="H47" s="105" t="s">
        <v>49</v>
      </c>
      <c r="I47" s="102" t="s">
        <v>49</v>
      </c>
      <c r="J47" s="106" t="str">
        <f t="shared" si="4"/>
        <v>○○○</v>
      </c>
      <c r="K47" s="107" t="str">
        <f t="shared" si="7"/>
        <v>胃１</v>
      </c>
      <c r="L47" s="107" t="str">
        <f t="shared" si="5"/>
        <v>肺１</v>
      </c>
      <c r="M47" s="107" t="str">
        <f t="shared" si="3"/>
        <v>乳３</v>
      </c>
      <c r="N47" s="107" t="str">
        <f t="shared" si="6"/>
        <v>子２</v>
      </c>
    </row>
    <row r="48" spans="1:14" x14ac:dyDescent="0.15">
      <c r="A48" s="44">
        <v>11</v>
      </c>
      <c r="B48" s="112" t="s">
        <v>33</v>
      </c>
      <c r="C48" s="102" t="s">
        <v>27</v>
      </c>
      <c r="D48" s="102" t="s">
        <v>27</v>
      </c>
      <c r="E48" s="102" t="s">
        <v>49</v>
      </c>
      <c r="F48" s="105" t="s">
        <v>27</v>
      </c>
      <c r="G48" s="105" t="s">
        <v>27</v>
      </c>
      <c r="H48" s="105" t="s">
        <v>27</v>
      </c>
      <c r="I48" s="102" t="s">
        <v>27</v>
      </c>
      <c r="J48" s="106" t="str">
        <f t="shared" si="4"/>
        <v>○○―</v>
      </c>
      <c r="K48" s="107" t="str">
        <f t="shared" si="7"/>
        <v>胃２</v>
      </c>
      <c r="L48" s="107" t="str">
        <f t="shared" si="5"/>
        <v>肺１</v>
      </c>
      <c r="M48" s="107" t="str">
        <f t="shared" si="3"/>
        <v>乳１</v>
      </c>
      <c r="N48" s="107" t="str">
        <f t="shared" si="6"/>
        <v>子１</v>
      </c>
    </row>
    <row r="49" spans="1:14" x14ac:dyDescent="0.15">
      <c r="A49" s="44">
        <v>12</v>
      </c>
      <c r="B49" s="113" t="s">
        <v>45</v>
      </c>
      <c r="C49" s="102" t="s">
        <v>194</v>
      </c>
      <c r="D49" s="102" t="s">
        <v>38</v>
      </c>
      <c r="E49" s="102" t="s">
        <v>38</v>
      </c>
      <c r="F49" s="105" t="s">
        <v>49</v>
      </c>
      <c r="G49" s="105" t="s">
        <v>27</v>
      </c>
      <c r="H49" s="105" t="s">
        <v>27</v>
      </c>
      <c r="I49" s="102" t="s">
        <v>27</v>
      </c>
      <c r="J49" s="106" t="str">
        <f t="shared" si="4"/>
        <v>○○○</v>
      </c>
      <c r="K49" s="107" t="str">
        <f t="shared" si="7"/>
        <v>胃１</v>
      </c>
      <c r="L49" s="107" t="str">
        <f t="shared" si="5"/>
        <v>肺２</v>
      </c>
      <c r="M49" s="107" t="str">
        <f t="shared" si="3"/>
        <v>乳１</v>
      </c>
      <c r="N49" s="107" t="str">
        <f t="shared" si="6"/>
        <v>子１</v>
      </c>
    </row>
    <row r="50" spans="1:14" x14ac:dyDescent="0.15">
      <c r="A50" s="44">
        <v>13</v>
      </c>
      <c r="B50" s="112" t="s">
        <v>46</v>
      </c>
      <c r="C50" s="102" t="s">
        <v>27</v>
      </c>
      <c r="D50" s="102" t="s">
        <v>27</v>
      </c>
      <c r="E50" s="102" t="s">
        <v>38</v>
      </c>
      <c r="F50" s="105" t="s">
        <v>49</v>
      </c>
      <c r="G50" s="105" t="s">
        <v>27</v>
      </c>
      <c r="H50" s="105" t="s">
        <v>27</v>
      </c>
      <c r="I50" s="102" t="s">
        <v>27</v>
      </c>
      <c r="J50" s="106" t="str">
        <f t="shared" si="4"/>
        <v>○○○</v>
      </c>
      <c r="K50" s="107" t="str">
        <f t="shared" si="7"/>
        <v>胃１</v>
      </c>
      <c r="L50" s="107" t="str">
        <f t="shared" si="5"/>
        <v>肺２</v>
      </c>
      <c r="M50" s="107" t="str">
        <f t="shared" si="3"/>
        <v>乳１</v>
      </c>
      <c r="N50" s="107" t="str">
        <f t="shared" si="6"/>
        <v>子１</v>
      </c>
    </row>
    <row r="51" spans="1:14" x14ac:dyDescent="0.15">
      <c r="A51" s="44">
        <v>14</v>
      </c>
      <c r="B51" s="112" t="s">
        <v>231</v>
      </c>
      <c r="C51" s="102" t="s">
        <v>27</v>
      </c>
      <c r="D51" s="102" t="s">
        <v>49</v>
      </c>
      <c r="E51" s="102" t="s">
        <v>27</v>
      </c>
      <c r="F51" s="105" t="s">
        <v>27</v>
      </c>
      <c r="G51" s="105" t="s">
        <v>27</v>
      </c>
      <c r="H51" s="105" t="s">
        <v>27</v>
      </c>
      <c r="I51" s="102" t="s">
        <v>27</v>
      </c>
      <c r="J51" s="106" t="str">
        <f t="shared" si="4"/>
        <v>○―○</v>
      </c>
      <c r="K51" s="107" t="str">
        <f t="shared" si="7"/>
        <v>胃４</v>
      </c>
      <c r="L51" s="107" t="str">
        <f t="shared" si="5"/>
        <v>肺１</v>
      </c>
      <c r="M51" s="107" t="str">
        <f t="shared" si="3"/>
        <v>乳１</v>
      </c>
      <c r="N51" s="107" t="str">
        <f t="shared" si="6"/>
        <v>子１</v>
      </c>
    </row>
    <row r="52" spans="1:14" x14ac:dyDescent="0.15">
      <c r="A52" s="44">
        <v>15</v>
      </c>
      <c r="B52" s="112" t="s">
        <v>43</v>
      </c>
      <c r="C52" s="102" t="s">
        <v>27</v>
      </c>
      <c r="D52" s="102" t="s">
        <v>27</v>
      </c>
      <c r="E52" s="102" t="s">
        <v>27</v>
      </c>
      <c r="F52" s="105" t="s">
        <v>27</v>
      </c>
      <c r="G52" s="105" t="s">
        <v>27</v>
      </c>
      <c r="H52" s="105" t="s">
        <v>27</v>
      </c>
      <c r="I52" s="102" t="s">
        <v>27</v>
      </c>
      <c r="J52" s="106" t="str">
        <f t="shared" si="4"/>
        <v>○○○</v>
      </c>
      <c r="K52" s="107" t="str">
        <f t="shared" si="7"/>
        <v>胃１</v>
      </c>
      <c r="L52" s="107" t="str">
        <f t="shared" si="5"/>
        <v>肺１</v>
      </c>
      <c r="M52" s="107" t="str">
        <f t="shared" si="3"/>
        <v>乳１</v>
      </c>
      <c r="N52" s="107" t="str">
        <f t="shared" si="6"/>
        <v>子１</v>
      </c>
    </row>
    <row r="53" spans="1:14" x14ac:dyDescent="0.15">
      <c r="A53" s="44">
        <v>16</v>
      </c>
      <c r="B53" s="112" t="s">
        <v>14</v>
      </c>
      <c r="C53" s="102" t="s">
        <v>27</v>
      </c>
      <c r="D53" s="102" t="s">
        <v>27</v>
      </c>
      <c r="E53" s="102" t="s">
        <v>194</v>
      </c>
      <c r="F53" s="105" t="s">
        <v>27</v>
      </c>
      <c r="G53" s="105" t="s">
        <v>49</v>
      </c>
      <c r="H53" s="105" t="s">
        <v>27</v>
      </c>
      <c r="I53" s="102" t="s">
        <v>27</v>
      </c>
      <c r="J53" s="106" t="str">
        <f t="shared" si="4"/>
        <v>○○○</v>
      </c>
      <c r="K53" s="107" t="str">
        <f t="shared" si="7"/>
        <v>胃１</v>
      </c>
      <c r="L53" s="107" t="str">
        <f t="shared" si="5"/>
        <v>肺１</v>
      </c>
      <c r="M53" s="107" t="str">
        <f t="shared" si="3"/>
        <v>乳４</v>
      </c>
      <c r="N53" s="107" t="str">
        <f t="shared" si="6"/>
        <v>子１</v>
      </c>
    </row>
    <row r="54" spans="1:14" x14ac:dyDescent="0.15">
      <c r="A54" s="44">
        <v>17</v>
      </c>
      <c r="B54" s="113" t="s">
        <v>16</v>
      </c>
      <c r="C54" s="102" t="s">
        <v>27</v>
      </c>
      <c r="D54" s="102" t="s">
        <v>38</v>
      </c>
      <c r="E54" s="102" t="s">
        <v>38</v>
      </c>
      <c r="F54" s="105" t="s">
        <v>27</v>
      </c>
      <c r="G54" s="105" t="s">
        <v>38</v>
      </c>
      <c r="H54" s="105" t="s">
        <v>27</v>
      </c>
      <c r="I54" s="102" t="s">
        <v>27</v>
      </c>
      <c r="J54" s="106" t="str">
        <f t="shared" si="4"/>
        <v>○○○</v>
      </c>
      <c r="K54" s="107" t="str">
        <f t="shared" si="7"/>
        <v>胃１</v>
      </c>
      <c r="L54" s="107" t="str">
        <f t="shared" si="5"/>
        <v>肺１</v>
      </c>
      <c r="M54" s="107" t="str">
        <f t="shared" si="3"/>
        <v>乳１</v>
      </c>
      <c r="N54" s="107" t="str">
        <f t="shared" si="6"/>
        <v>子１</v>
      </c>
    </row>
    <row r="55" spans="1:14" x14ac:dyDescent="0.15">
      <c r="A55" s="44">
        <v>18</v>
      </c>
      <c r="B55" s="41" t="s">
        <v>50</v>
      </c>
      <c r="C55" s="102" t="s">
        <v>27</v>
      </c>
      <c r="D55" s="102" t="s">
        <v>194</v>
      </c>
      <c r="E55" s="102" t="s">
        <v>27</v>
      </c>
      <c r="F55" s="105" t="s">
        <v>27</v>
      </c>
      <c r="G55" s="105" t="s">
        <v>27</v>
      </c>
      <c r="H55" s="105" t="s">
        <v>27</v>
      </c>
      <c r="I55" s="102" t="s">
        <v>27</v>
      </c>
      <c r="J55" s="106" t="str">
        <f t="shared" si="4"/>
        <v>○○○</v>
      </c>
      <c r="K55" s="107" t="str">
        <f t="shared" si="7"/>
        <v>胃１</v>
      </c>
      <c r="L55" s="107" t="str">
        <f t="shared" si="5"/>
        <v>肺１</v>
      </c>
      <c r="M55" s="107" t="str">
        <f t="shared" si="3"/>
        <v>乳１</v>
      </c>
      <c r="N55" s="107" t="str">
        <f t="shared" si="6"/>
        <v>子１</v>
      </c>
    </row>
    <row r="56" spans="1:14" x14ac:dyDescent="0.15">
      <c r="A56" s="44">
        <v>19</v>
      </c>
      <c r="B56" s="113" t="s">
        <v>15</v>
      </c>
      <c r="C56" s="102" t="s">
        <v>49</v>
      </c>
      <c r="D56" s="102" t="s">
        <v>27</v>
      </c>
      <c r="E56" s="102" t="s">
        <v>27</v>
      </c>
      <c r="F56" s="105" t="s">
        <v>49</v>
      </c>
      <c r="G56" s="105" t="s">
        <v>49</v>
      </c>
      <c r="H56" s="105" t="s">
        <v>49</v>
      </c>
      <c r="I56" s="50" t="s">
        <v>49</v>
      </c>
      <c r="J56" s="106" t="str">
        <f t="shared" si="4"/>
        <v>―○○</v>
      </c>
      <c r="K56" s="107" t="str">
        <f t="shared" si="7"/>
        <v>胃５</v>
      </c>
      <c r="L56" s="107" t="str">
        <f t="shared" si="5"/>
        <v>肺２</v>
      </c>
      <c r="M56" s="107" t="str">
        <f t="shared" si="3"/>
        <v>乳３</v>
      </c>
      <c r="N56" s="107" t="str">
        <f>IF(OR(I56="○",I56="▲"),"子１","子２")</f>
        <v>子２</v>
      </c>
    </row>
    <row r="57" spans="1:14" x14ac:dyDescent="0.15">
      <c r="A57" s="44">
        <v>20</v>
      </c>
      <c r="B57" s="113" t="s">
        <v>24</v>
      </c>
      <c r="C57" s="102" t="s">
        <v>27</v>
      </c>
      <c r="D57" s="108" t="s">
        <v>27</v>
      </c>
      <c r="E57" s="102" t="s">
        <v>38</v>
      </c>
      <c r="F57" s="105" t="s">
        <v>27</v>
      </c>
      <c r="G57" s="105" t="s">
        <v>27</v>
      </c>
      <c r="H57" s="105" t="s">
        <v>27</v>
      </c>
      <c r="I57" s="102" t="s">
        <v>27</v>
      </c>
      <c r="J57" s="106" t="str">
        <f t="shared" si="4"/>
        <v>○○○</v>
      </c>
      <c r="K57" s="107" t="str">
        <f t="shared" si="7"/>
        <v>胃１</v>
      </c>
      <c r="L57" s="107" t="str">
        <f t="shared" si="5"/>
        <v>肺１</v>
      </c>
      <c r="M57" s="107" t="str">
        <f t="shared" si="3"/>
        <v>乳１</v>
      </c>
      <c r="N57" s="107" t="str">
        <f t="shared" si="6"/>
        <v>子１</v>
      </c>
    </row>
    <row r="58" spans="1:14" x14ac:dyDescent="0.15">
      <c r="A58" s="44">
        <v>21</v>
      </c>
      <c r="B58" s="113" t="s">
        <v>19</v>
      </c>
      <c r="C58" s="102" t="s">
        <v>27</v>
      </c>
      <c r="D58" s="102" t="s">
        <v>27</v>
      </c>
      <c r="E58" s="102" t="s">
        <v>27</v>
      </c>
      <c r="F58" s="105" t="s">
        <v>194</v>
      </c>
      <c r="G58" s="105" t="s">
        <v>27</v>
      </c>
      <c r="H58" s="105" t="s">
        <v>27</v>
      </c>
      <c r="I58" s="102" t="s">
        <v>27</v>
      </c>
      <c r="J58" s="106" t="str">
        <f t="shared" si="4"/>
        <v>○○○</v>
      </c>
      <c r="K58" s="107" t="str">
        <f t="shared" si="7"/>
        <v>胃１</v>
      </c>
      <c r="L58" s="107" t="str">
        <f t="shared" si="5"/>
        <v>肺１</v>
      </c>
      <c r="M58" s="107" t="str">
        <f t="shared" si="3"/>
        <v>乳１</v>
      </c>
      <c r="N58" s="107" t="str">
        <f t="shared" si="6"/>
        <v>子１</v>
      </c>
    </row>
    <row r="59" spans="1:14" ht="13.5" customHeight="1" x14ac:dyDescent="0.15">
      <c r="A59" s="111">
        <v>22</v>
      </c>
      <c r="B59" s="42" t="s">
        <v>99</v>
      </c>
      <c r="C59" s="101" t="s">
        <v>27</v>
      </c>
      <c r="D59" s="101" t="s">
        <v>27</v>
      </c>
      <c r="E59" s="101" t="s">
        <v>27</v>
      </c>
      <c r="F59" s="105" t="s">
        <v>27</v>
      </c>
      <c r="G59" s="105" t="s">
        <v>27</v>
      </c>
      <c r="H59" s="105" t="s">
        <v>27</v>
      </c>
      <c r="I59" s="102" t="s">
        <v>27</v>
      </c>
      <c r="J59" s="106" t="str">
        <f t="shared" si="4"/>
        <v>○○○</v>
      </c>
      <c r="K59" s="107" t="str">
        <f t="shared" si="7"/>
        <v>胃１</v>
      </c>
      <c r="L59" s="107" t="str">
        <f t="shared" si="5"/>
        <v>肺１</v>
      </c>
      <c r="M59" s="107" t="str">
        <f t="shared" si="3"/>
        <v>乳１</v>
      </c>
      <c r="N59" s="107" t="str">
        <f t="shared" si="6"/>
        <v>子１</v>
      </c>
    </row>
    <row r="60" spans="1:14" x14ac:dyDescent="0.15">
      <c r="A60" s="44">
        <v>23</v>
      </c>
      <c r="B60" s="43" t="s">
        <v>34</v>
      </c>
      <c r="C60" s="102" t="s">
        <v>27</v>
      </c>
      <c r="D60" s="102" t="s">
        <v>27</v>
      </c>
      <c r="E60" s="102" t="s">
        <v>27</v>
      </c>
      <c r="F60" s="105" t="s">
        <v>27</v>
      </c>
      <c r="G60" s="105" t="s">
        <v>27</v>
      </c>
      <c r="H60" s="105" t="s">
        <v>49</v>
      </c>
      <c r="I60" s="102" t="s">
        <v>27</v>
      </c>
      <c r="J60" s="106" t="str">
        <f t="shared" si="4"/>
        <v>○○○</v>
      </c>
      <c r="K60" s="107" t="str">
        <f t="shared" si="7"/>
        <v>胃１</v>
      </c>
      <c r="L60" s="107" t="str">
        <f t="shared" si="5"/>
        <v>肺１</v>
      </c>
      <c r="M60" s="107" t="str">
        <f t="shared" si="3"/>
        <v>乳２</v>
      </c>
      <c r="N60" s="107" t="str">
        <f t="shared" si="6"/>
        <v>子１</v>
      </c>
    </row>
    <row r="61" spans="1:14" x14ac:dyDescent="0.15">
      <c r="A61" s="44">
        <v>24</v>
      </c>
      <c r="B61" s="113" t="s">
        <v>18</v>
      </c>
      <c r="C61" s="102" t="s">
        <v>27</v>
      </c>
      <c r="D61" s="102" t="s">
        <v>38</v>
      </c>
      <c r="E61" s="102" t="s">
        <v>38</v>
      </c>
      <c r="F61" s="105" t="s">
        <v>27</v>
      </c>
      <c r="G61" s="105" t="s">
        <v>27</v>
      </c>
      <c r="H61" s="105" t="s">
        <v>27</v>
      </c>
      <c r="I61" s="102" t="s">
        <v>27</v>
      </c>
      <c r="J61" s="106" t="str">
        <f t="shared" si="4"/>
        <v>○○○</v>
      </c>
      <c r="K61" s="107" t="str">
        <f t="shared" si="7"/>
        <v>胃１</v>
      </c>
      <c r="L61" s="107" t="str">
        <f t="shared" si="5"/>
        <v>肺１</v>
      </c>
      <c r="M61" s="107" t="str">
        <f t="shared" si="3"/>
        <v>乳１</v>
      </c>
      <c r="N61" s="107" t="str">
        <f t="shared" si="6"/>
        <v>子１</v>
      </c>
    </row>
    <row r="62" spans="1:14" x14ac:dyDescent="0.15">
      <c r="A62" s="44">
        <v>25</v>
      </c>
      <c r="B62" s="43" t="s">
        <v>42</v>
      </c>
      <c r="C62" s="102" t="s">
        <v>27</v>
      </c>
      <c r="D62" s="102" t="s">
        <v>38</v>
      </c>
      <c r="E62" s="102" t="s">
        <v>38</v>
      </c>
      <c r="F62" s="105" t="s">
        <v>49</v>
      </c>
      <c r="G62" s="105" t="s">
        <v>49</v>
      </c>
      <c r="H62" s="105" t="s">
        <v>27</v>
      </c>
      <c r="I62" s="102" t="s">
        <v>27</v>
      </c>
      <c r="J62" s="106" t="str">
        <f t="shared" si="4"/>
        <v>○○○</v>
      </c>
      <c r="K62" s="107" t="str">
        <f t="shared" si="7"/>
        <v>胃１</v>
      </c>
      <c r="L62" s="107" t="str">
        <f t="shared" si="5"/>
        <v>肺２</v>
      </c>
      <c r="M62" s="107" t="str">
        <f t="shared" si="3"/>
        <v>乳４</v>
      </c>
      <c r="N62" s="107" t="str">
        <f t="shared" si="6"/>
        <v>子１</v>
      </c>
    </row>
    <row r="63" spans="1:14" x14ac:dyDescent="0.15">
      <c r="A63" s="44">
        <v>26</v>
      </c>
      <c r="B63" s="113" t="s">
        <v>22</v>
      </c>
      <c r="C63" s="102" t="s">
        <v>27</v>
      </c>
      <c r="D63" s="102" t="s">
        <v>27</v>
      </c>
      <c r="E63" s="102" t="s">
        <v>27</v>
      </c>
      <c r="F63" s="105" t="s">
        <v>27</v>
      </c>
      <c r="G63" s="105" t="s">
        <v>27</v>
      </c>
      <c r="H63" s="105" t="s">
        <v>27</v>
      </c>
      <c r="I63" s="102" t="s">
        <v>27</v>
      </c>
      <c r="J63" s="106" t="str">
        <f t="shared" si="4"/>
        <v>○○○</v>
      </c>
      <c r="K63" s="107" t="str">
        <f t="shared" si="7"/>
        <v>胃１</v>
      </c>
      <c r="L63" s="107" t="str">
        <f t="shared" si="5"/>
        <v>肺１</v>
      </c>
      <c r="M63" s="107" t="str">
        <f t="shared" si="3"/>
        <v>乳１</v>
      </c>
      <c r="N63" s="107" t="str">
        <f t="shared" si="6"/>
        <v>子１</v>
      </c>
    </row>
    <row r="64" spans="1:14" x14ac:dyDescent="0.15">
      <c r="A64" s="44">
        <v>27</v>
      </c>
      <c r="B64" s="113" t="s">
        <v>23</v>
      </c>
      <c r="C64" s="102" t="s">
        <v>27</v>
      </c>
      <c r="D64" s="102" t="s">
        <v>27</v>
      </c>
      <c r="E64" s="102" t="s">
        <v>49</v>
      </c>
      <c r="F64" s="105" t="s">
        <v>27</v>
      </c>
      <c r="G64" s="105" t="s">
        <v>49</v>
      </c>
      <c r="H64" s="105" t="s">
        <v>27</v>
      </c>
      <c r="I64" s="102" t="s">
        <v>27</v>
      </c>
      <c r="J64" s="106" t="str">
        <f t="shared" si="4"/>
        <v>○○―</v>
      </c>
      <c r="K64" s="107" t="str">
        <f t="shared" si="7"/>
        <v>胃２</v>
      </c>
      <c r="L64" s="107" t="str">
        <f t="shared" si="5"/>
        <v>肺１</v>
      </c>
      <c r="M64" s="107" t="str">
        <f t="shared" si="3"/>
        <v>乳４</v>
      </c>
      <c r="N64" s="107" t="str">
        <f t="shared" si="6"/>
        <v>子１</v>
      </c>
    </row>
    <row r="65" spans="1:20" x14ac:dyDescent="0.15">
      <c r="A65" s="44">
        <v>28</v>
      </c>
      <c r="B65" s="113" t="s">
        <v>20</v>
      </c>
      <c r="C65" s="102" t="s">
        <v>27</v>
      </c>
      <c r="D65" s="102" t="s">
        <v>27</v>
      </c>
      <c r="E65" s="102" t="s">
        <v>49</v>
      </c>
      <c r="F65" s="105" t="s">
        <v>27</v>
      </c>
      <c r="G65" s="105" t="s">
        <v>27</v>
      </c>
      <c r="H65" s="105" t="s">
        <v>27</v>
      </c>
      <c r="I65" s="102" t="s">
        <v>194</v>
      </c>
      <c r="J65" s="106" t="str">
        <f t="shared" si="4"/>
        <v>○○―</v>
      </c>
      <c r="K65" s="107" t="str">
        <f t="shared" si="7"/>
        <v>胃２</v>
      </c>
      <c r="L65" s="107" t="str">
        <f t="shared" si="5"/>
        <v>肺１</v>
      </c>
      <c r="M65" s="107" t="str">
        <f t="shared" si="3"/>
        <v>乳１</v>
      </c>
      <c r="N65" s="107" t="str">
        <f t="shared" si="6"/>
        <v>子１</v>
      </c>
    </row>
    <row r="66" spans="1:20" x14ac:dyDescent="0.15">
      <c r="A66" s="45">
        <v>29</v>
      </c>
      <c r="B66" s="46" t="s">
        <v>101</v>
      </c>
      <c r="C66" s="109" t="s">
        <v>196</v>
      </c>
      <c r="D66" s="109" t="s">
        <v>38</v>
      </c>
      <c r="E66" s="109" t="s">
        <v>197</v>
      </c>
      <c r="F66" s="110" t="s">
        <v>196</v>
      </c>
      <c r="G66" s="110" t="s">
        <v>196</v>
      </c>
      <c r="H66" s="110" t="s">
        <v>27</v>
      </c>
      <c r="I66" s="109" t="s">
        <v>27</v>
      </c>
      <c r="J66" s="106" t="str">
        <f>SUBSTITUTE(C66&amp;D66&amp;E66,"▲","○")</f>
        <v>○○○</v>
      </c>
      <c r="K66" s="107" t="str">
        <f t="shared" si="7"/>
        <v>胃１</v>
      </c>
      <c r="L66" s="107" t="str">
        <f t="shared" si="5"/>
        <v>肺１</v>
      </c>
      <c r="M66" s="107" t="str">
        <f t="shared" si="3"/>
        <v>乳１</v>
      </c>
      <c r="N66" s="107" t="str">
        <f t="shared" si="6"/>
        <v>子１</v>
      </c>
    </row>
    <row r="67" spans="1:20" x14ac:dyDescent="0.15">
      <c r="A67" s="44">
        <v>30</v>
      </c>
    </row>
    <row r="68" spans="1:20" x14ac:dyDescent="0.15">
      <c r="A68" s="45">
        <v>31</v>
      </c>
    </row>
    <row r="72" spans="1:20" x14ac:dyDescent="0.15">
      <c r="D72" t="s">
        <v>169</v>
      </c>
      <c r="E72">
        <v>1</v>
      </c>
      <c r="F72">
        <v>2</v>
      </c>
      <c r="G72">
        <v>3</v>
      </c>
      <c r="H72">
        <v>5</v>
      </c>
      <c r="I72">
        <v>6</v>
      </c>
      <c r="J72">
        <v>8</v>
      </c>
      <c r="K72">
        <v>10</v>
      </c>
      <c r="L72">
        <v>11</v>
      </c>
      <c r="M72">
        <v>15</v>
      </c>
      <c r="N72">
        <v>16</v>
      </c>
      <c r="O72">
        <v>18</v>
      </c>
      <c r="P72">
        <v>19</v>
      </c>
      <c r="Q72">
        <v>21</v>
      </c>
      <c r="R72">
        <v>22</v>
      </c>
      <c r="S72">
        <v>24</v>
      </c>
      <c r="T72">
        <v>29</v>
      </c>
    </row>
    <row r="73" spans="1:20" x14ac:dyDescent="0.15">
      <c r="A73" s="48">
        <v>1</v>
      </c>
      <c r="B73" s="46" t="s">
        <v>41</v>
      </c>
      <c r="C73" t="s">
        <v>27</v>
      </c>
      <c r="D73" t="s">
        <v>144</v>
      </c>
      <c r="E73">
        <v>1</v>
      </c>
      <c r="F73">
        <v>2</v>
      </c>
      <c r="G73">
        <v>3</v>
      </c>
      <c r="H73">
        <v>5</v>
      </c>
      <c r="I73">
        <v>6</v>
      </c>
      <c r="J73">
        <v>8</v>
      </c>
      <c r="K73">
        <v>10</v>
      </c>
      <c r="L73">
        <v>11</v>
      </c>
      <c r="M73">
        <v>15</v>
      </c>
      <c r="N73">
        <v>16</v>
      </c>
      <c r="O73">
        <v>18</v>
      </c>
      <c r="P73">
        <v>19</v>
      </c>
      <c r="Q73">
        <v>21</v>
      </c>
      <c r="R73">
        <v>22</v>
      </c>
      <c r="S73">
        <v>24</v>
      </c>
    </row>
    <row r="74" spans="1:20" ht="13.5" customHeight="1" x14ac:dyDescent="0.15">
      <c r="A74" s="111">
        <v>2</v>
      </c>
      <c r="B74" s="46" t="s">
        <v>126</v>
      </c>
      <c r="C74" t="s">
        <v>27</v>
      </c>
    </row>
    <row r="75" spans="1:20" x14ac:dyDescent="0.15">
      <c r="A75" s="48">
        <v>3</v>
      </c>
      <c r="B75" s="46" t="s">
        <v>122</v>
      </c>
      <c r="C75" t="s">
        <v>27</v>
      </c>
    </row>
    <row r="76" spans="1:20" ht="14.25" x14ac:dyDescent="0.15">
      <c r="A76" s="48">
        <v>4</v>
      </c>
      <c r="B76" s="46" t="s">
        <v>137</v>
      </c>
      <c r="C76" t="s">
        <v>201</v>
      </c>
      <c r="D76" t="s">
        <v>142</v>
      </c>
      <c r="E76">
        <v>1</v>
      </c>
      <c r="F76">
        <v>2</v>
      </c>
      <c r="G76">
        <v>3</v>
      </c>
      <c r="H76">
        <v>4</v>
      </c>
      <c r="I76">
        <v>5</v>
      </c>
      <c r="J76">
        <v>6</v>
      </c>
      <c r="K76">
        <v>8</v>
      </c>
      <c r="L76">
        <v>10</v>
      </c>
      <c r="M76">
        <v>11</v>
      </c>
      <c r="N76">
        <v>15</v>
      </c>
      <c r="O76">
        <v>16</v>
      </c>
      <c r="P76">
        <v>18</v>
      </c>
      <c r="Q76">
        <v>19</v>
      </c>
      <c r="R76">
        <v>21</v>
      </c>
      <c r="S76">
        <v>22</v>
      </c>
      <c r="T76">
        <v>24</v>
      </c>
    </row>
    <row r="77" spans="1:20" x14ac:dyDescent="0.15">
      <c r="A77" s="48">
        <v>5</v>
      </c>
      <c r="B77" s="46" t="s">
        <v>44</v>
      </c>
      <c r="C77" t="s">
        <v>27</v>
      </c>
      <c r="L77" s="121"/>
    </row>
    <row r="78" spans="1:20" x14ac:dyDescent="0.15">
      <c r="A78" s="48">
        <v>6</v>
      </c>
      <c r="B78" s="46" t="s">
        <v>40</v>
      </c>
      <c r="C78" t="s">
        <v>27</v>
      </c>
      <c r="L78" s="121"/>
    </row>
    <row r="79" spans="1:20" ht="13.5" customHeight="1" x14ac:dyDescent="0.15">
      <c r="A79" s="48">
        <v>7</v>
      </c>
      <c r="B79" s="46" t="s">
        <v>133</v>
      </c>
      <c r="C79" t="s">
        <v>201</v>
      </c>
      <c r="D79" t="s">
        <v>143</v>
      </c>
      <c r="E79">
        <v>1</v>
      </c>
      <c r="F79">
        <v>2</v>
      </c>
      <c r="G79">
        <v>3</v>
      </c>
      <c r="H79">
        <v>5</v>
      </c>
      <c r="I79">
        <v>6</v>
      </c>
      <c r="J79">
        <v>7</v>
      </c>
      <c r="K79">
        <v>8</v>
      </c>
      <c r="L79">
        <v>10</v>
      </c>
      <c r="M79">
        <v>11</v>
      </c>
      <c r="N79">
        <v>15</v>
      </c>
      <c r="O79">
        <v>16</v>
      </c>
      <c r="P79">
        <v>18</v>
      </c>
      <c r="Q79">
        <v>19</v>
      </c>
      <c r="R79">
        <v>21</v>
      </c>
      <c r="S79">
        <v>22</v>
      </c>
      <c r="T79">
        <v>24</v>
      </c>
    </row>
    <row r="80" spans="1:20" x14ac:dyDescent="0.15">
      <c r="A80" s="48">
        <v>8</v>
      </c>
      <c r="B80" s="46" t="s">
        <v>123</v>
      </c>
      <c r="C80" t="s">
        <v>27</v>
      </c>
    </row>
    <row r="81" spans="1:20" x14ac:dyDescent="0.15">
      <c r="A81" s="48">
        <v>9</v>
      </c>
      <c r="B81" s="46" t="s">
        <v>198</v>
      </c>
      <c r="C81" t="s">
        <v>201</v>
      </c>
      <c r="D81" t="s">
        <v>199</v>
      </c>
      <c r="E81">
        <v>1</v>
      </c>
      <c r="F81">
        <v>2</v>
      </c>
      <c r="G81">
        <v>3</v>
      </c>
      <c r="H81">
        <v>5</v>
      </c>
      <c r="I81">
        <v>6</v>
      </c>
      <c r="J81">
        <v>8</v>
      </c>
      <c r="K81">
        <v>9</v>
      </c>
      <c r="L81">
        <v>10</v>
      </c>
      <c r="M81">
        <v>11</v>
      </c>
      <c r="N81">
        <v>15</v>
      </c>
      <c r="O81">
        <v>16</v>
      </c>
      <c r="P81">
        <v>18</v>
      </c>
      <c r="Q81">
        <v>19</v>
      </c>
      <c r="R81">
        <v>21</v>
      </c>
      <c r="S81">
        <v>22</v>
      </c>
      <c r="T81">
        <v>24</v>
      </c>
    </row>
    <row r="82" spans="1:20" x14ac:dyDescent="0.15">
      <c r="A82" s="48">
        <v>10</v>
      </c>
      <c r="B82" s="46" t="s">
        <v>13</v>
      </c>
      <c r="C82" t="s">
        <v>27</v>
      </c>
    </row>
    <row r="83" spans="1:20" ht="14.25" x14ac:dyDescent="0.15">
      <c r="A83" s="48">
        <v>11</v>
      </c>
      <c r="B83" s="46" t="s">
        <v>127</v>
      </c>
      <c r="C83" t="s">
        <v>27</v>
      </c>
    </row>
    <row r="84" spans="1:20" ht="14.25" x14ac:dyDescent="0.15">
      <c r="A84" s="48">
        <v>12</v>
      </c>
      <c r="B84" s="46" t="s">
        <v>128</v>
      </c>
      <c r="C84" t="s">
        <v>27</v>
      </c>
      <c r="D84" t="s">
        <v>215</v>
      </c>
      <c r="E84">
        <v>1</v>
      </c>
      <c r="F84">
        <v>2</v>
      </c>
      <c r="G84">
        <v>3</v>
      </c>
      <c r="H84">
        <v>5</v>
      </c>
      <c r="I84">
        <v>6</v>
      </c>
      <c r="J84">
        <v>8</v>
      </c>
      <c r="K84">
        <v>10</v>
      </c>
      <c r="L84">
        <v>11</v>
      </c>
      <c r="M84">
        <v>12</v>
      </c>
      <c r="N84">
        <v>15</v>
      </c>
      <c r="O84">
        <v>16</v>
      </c>
      <c r="P84">
        <v>18</v>
      </c>
      <c r="Q84">
        <v>19</v>
      </c>
      <c r="R84">
        <v>21</v>
      </c>
      <c r="S84">
        <v>22</v>
      </c>
      <c r="T84">
        <v>24</v>
      </c>
    </row>
    <row r="85" spans="1:20" ht="14.25" x14ac:dyDescent="0.15">
      <c r="A85" s="48">
        <v>13</v>
      </c>
      <c r="B85" s="46" t="s">
        <v>135</v>
      </c>
      <c r="C85" t="s">
        <v>201</v>
      </c>
      <c r="D85" t="s">
        <v>190</v>
      </c>
      <c r="E85">
        <v>1</v>
      </c>
      <c r="F85">
        <v>2</v>
      </c>
      <c r="G85">
        <v>3</v>
      </c>
      <c r="H85">
        <v>5</v>
      </c>
      <c r="I85">
        <v>6</v>
      </c>
      <c r="J85">
        <v>8</v>
      </c>
      <c r="K85">
        <v>10</v>
      </c>
      <c r="L85">
        <v>11</v>
      </c>
      <c r="M85">
        <v>13</v>
      </c>
      <c r="N85">
        <v>15</v>
      </c>
      <c r="O85">
        <v>16</v>
      </c>
      <c r="P85">
        <v>18</v>
      </c>
      <c r="Q85">
        <v>19</v>
      </c>
      <c r="R85">
        <v>21</v>
      </c>
      <c r="S85">
        <v>22</v>
      </c>
      <c r="T85">
        <v>24</v>
      </c>
    </row>
    <row r="86" spans="1:20" x14ac:dyDescent="0.15">
      <c r="A86" s="48">
        <v>14</v>
      </c>
      <c r="B86" s="46" t="s">
        <v>59</v>
      </c>
      <c r="C86" s="70" t="s">
        <v>201</v>
      </c>
      <c r="D86" s="70" t="s">
        <v>200</v>
      </c>
      <c r="E86">
        <v>1</v>
      </c>
      <c r="F86">
        <v>2</v>
      </c>
      <c r="G86">
        <v>3</v>
      </c>
      <c r="H86">
        <v>5</v>
      </c>
      <c r="I86">
        <v>6</v>
      </c>
      <c r="J86">
        <v>8</v>
      </c>
      <c r="K86">
        <v>10</v>
      </c>
      <c r="L86">
        <v>11</v>
      </c>
      <c r="M86">
        <v>14</v>
      </c>
      <c r="N86">
        <v>15</v>
      </c>
      <c r="O86">
        <v>16</v>
      </c>
      <c r="P86">
        <v>18</v>
      </c>
      <c r="Q86">
        <v>19</v>
      </c>
      <c r="R86">
        <v>21</v>
      </c>
      <c r="S86">
        <v>22</v>
      </c>
      <c r="T86">
        <v>24</v>
      </c>
    </row>
    <row r="87" spans="1:20" x14ac:dyDescent="0.15">
      <c r="A87" s="48">
        <v>15</v>
      </c>
      <c r="B87" s="46" t="s">
        <v>43</v>
      </c>
      <c r="C87" t="s">
        <v>27</v>
      </c>
      <c r="K87" s="121"/>
    </row>
    <row r="88" spans="1:20" x14ac:dyDescent="0.15">
      <c r="A88" s="48">
        <v>16</v>
      </c>
      <c r="B88" s="46" t="s">
        <v>14</v>
      </c>
      <c r="C88" t="s">
        <v>27</v>
      </c>
      <c r="K88" s="121"/>
    </row>
    <row r="89" spans="1:20" ht="14.25" x14ac:dyDescent="0.15">
      <c r="A89" s="48">
        <v>17</v>
      </c>
      <c r="B89" s="46" t="s">
        <v>134</v>
      </c>
      <c r="C89" t="s">
        <v>201</v>
      </c>
      <c r="D89" t="s">
        <v>202</v>
      </c>
      <c r="E89">
        <v>1</v>
      </c>
      <c r="F89">
        <v>2</v>
      </c>
      <c r="G89">
        <v>3</v>
      </c>
      <c r="H89">
        <v>5</v>
      </c>
      <c r="I89">
        <v>6</v>
      </c>
      <c r="J89">
        <v>8</v>
      </c>
      <c r="K89">
        <v>10</v>
      </c>
      <c r="L89">
        <v>11</v>
      </c>
      <c r="M89">
        <v>15</v>
      </c>
      <c r="N89">
        <v>16</v>
      </c>
      <c r="O89">
        <v>17</v>
      </c>
      <c r="P89">
        <v>18</v>
      </c>
      <c r="Q89">
        <v>19</v>
      </c>
      <c r="R89">
        <v>21</v>
      </c>
      <c r="S89">
        <v>22</v>
      </c>
      <c r="T89">
        <v>24</v>
      </c>
    </row>
    <row r="90" spans="1:20" x14ac:dyDescent="0.15">
      <c r="A90" s="48">
        <v>18</v>
      </c>
      <c r="B90" s="46" t="s">
        <v>124</v>
      </c>
      <c r="C90" t="s">
        <v>27</v>
      </c>
      <c r="K90" s="121"/>
    </row>
    <row r="91" spans="1:20" x14ac:dyDescent="0.15">
      <c r="A91" s="48">
        <v>19</v>
      </c>
      <c r="B91" s="46" t="s">
        <v>15</v>
      </c>
      <c r="C91" t="s">
        <v>27</v>
      </c>
      <c r="K91" s="121"/>
    </row>
    <row r="92" spans="1:20" ht="14.25" x14ac:dyDescent="0.15">
      <c r="A92" s="48">
        <v>20</v>
      </c>
      <c r="B92" s="46" t="s">
        <v>136</v>
      </c>
      <c r="C92" t="s">
        <v>201</v>
      </c>
      <c r="D92" t="s">
        <v>203</v>
      </c>
      <c r="E92">
        <v>1</v>
      </c>
      <c r="F92">
        <v>2</v>
      </c>
      <c r="G92">
        <v>3</v>
      </c>
      <c r="H92">
        <v>5</v>
      </c>
      <c r="I92">
        <v>6</v>
      </c>
      <c r="J92">
        <v>8</v>
      </c>
      <c r="K92">
        <v>10</v>
      </c>
      <c r="L92">
        <v>11</v>
      </c>
      <c r="M92">
        <v>15</v>
      </c>
      <c r="N92">
        <v>16</v>
      </c>
      <c r="O92">
        <v>18</v>
      </c>
      <c r="P92">
        <v>19</v>
      </c>
      <c r="Q92">
        <v>20</v>
      </c>
      <c r="R92">
        <v>21</v>
      </c>
      <c r="S92">
        <v>22</v>
      </c>
      <c r="T92">
        <v>24</v>
      </c>
    </row>
    <row r="93" spans="1:20" x14ac:dyDescent="0.15">
      <c r="A93" s="48">
        <v>21</v>
      </c>
      <c r="B93" s="46" t="s">
        <v>19</v>
      </c>
      <c r="C93" t="s">
        <v>27</v>
      </c>
      <c r="K93" s="121"/>
    </row>
    <row r="94" spans="1:20" x14ac:dyDescent="0.15">
      <c r="A94" s="48">
        <v>22</v>
      </c>
      <c r="B94" s="46" t="s">
        <v>121</v>
      </c>
      <c r="C94" t="s">
        <v>27</v>
      </c>
      <c r="K94" s="121"/>
    </row>
    <row r="95" spans="1:20" x14ac:dyDescent="0.15">
      <c r="A95" s="88">
        <v>24</v>
      </c>
      <c r="B95" s="68" t="s">
        <v>18</v>
      </c>
      <c r="C95" t="s">
        <v>27</v>
      </c>
      <c r="K95" s="121"/>
    </row>
    <row r="96" spans="1:20" x14ac:dyDescent="0.15">
      <c r="A96" s="88">
        <v>29</v>
      </c>
      <c r="B96" s="68" t="s">
        <v>101</v>
      </c>
      <c r="C96" t="s">
        <v>201</v>
      </c>
      <c r="D96" t="s">
        <v>213</v>
      </c>
      <c r="E96">
        <v>1</v>
      </c>
      <c r="F96">
        <v>2</v>
      </c>
      <c r="G96">
        <v>3</v>
      </c>
      <c r="H96">
        <v>5</v>
      </c>
      <c r="I96">
        <v>6</v>
      </c>
      <c r="J96">
        <v>8</v>
      </c>
      <c r="K96">
        <v>10</v>
      </c>
      <c r="L96">
        <v>11</v>
      </c>
      <c r="M96">
        <v>15</v>
      </c>
      <c r="N96">
        <v>16</v>
      </c>
      <c r="O96">
        <v>18</v>
      </c>
      <c r="P96">
        <v>19</v>
      </c>
      <c r="Q96">
        <v>21</v>
      </c>
      <c r="R96">
        <v>22</v>
      </c>
      <c r="S96">
        <v>24</v>
      </c>
      <c r="T96">
        <v>29</v>
      </c>
    </row>
    <row r="97" spans="1:30" x14ac:dyDescent="0.15">
      <c r="A97" t="s">
        <v>206</v>
      </c>
      <c r="B97" s="68" t="s">
        <v>205</v>
      </c>
      <c r="C97" s="99" t="s">
        <v>207</v>
      </c>
    </row>
    <row r="98" spans="1:30" x14ac:dyDescent="0.15">
      <c r="A98" t="s">
        <v>145</v>
      </c>
      <c r="B98" s="68" t="s">
        <v>204</v>
      </c>
    </row>
    <row r="99" spans="1:30" x14ac:dyDescent="0.15">
      <c r="A99" t="s">
        <v>146</v>
      </c>
      <c r="B99" s="68" t="s">
        <v>207</v>
      </c>
    </row>
    <row r="101" spans="1:30" x14ac:dyDescent="0.15">
      <c r="A101" t="s">
        <v>158</v>
      </c>
      <c r="B101">
        <v>1</v>
      </c>
      <c r="C101">
        <v>2</v>
      </c>
      <c r="D101">
        <v>3</v>
      </c>
      <c r="E101">
        <v>4</v>
      </c>
      <c r="F101">
        <v>5</v>
      </c>
      <c r="G101">
        <v>6</v>
      </c>
      <c r="H101">
        <v>7</v>
      </c>
      <c r="I101">
        <v>8</v>
      </c>
      <c r="J101">
        <v>9</v>
      </c>
      <c r="K101">
        <v>10</v>
      </c>
      <c r="L101">
        <v>11</v>
      </c>
      <c r="M101">
        <v>12</v>
      </c>
      <c r="N101">
        <v>13</v>
      </c>
      <c r="O101">
        <v>14</v>
      </c>
      <c r="P101">
        <v>15</v>
      </c>
      <c r="Q101">
        <v>16</v>
      </c>
      <c r="R101">
        <v>17</v>
      </c>
      <c r="S101">
        <v>18</v>
      </c>
      <c r="T101">
        <v>19</v>
      </c>
      <c r="U101">
        <v>20</v>
      </c>
      <c r="V101">
        <v>21</v>
      </c>
      <c r="W101">
        <v>22</v>
      </c>
      <c r="X101">
        <v>23</v>
      </c>
      <c r="Y101">
        <v>24</v>
      </c>
      <c r="Z101">
        <v>25</v>
      </c>
      <c r="AA101">
        <v>26</v>
      </c>
      <c r="AB101">
        <v>27</v>
      </c>
      <c r="AC101">
        <v>28</v>
      </c>
      <c r="AD101">
        <v>29</v>
      </c>
    </row>
    <row r="102" spans="1:30" x14ac:dyDescent="0.15">
      <c r="A102" t="s">
        <v>157</v>
      </c>
      <c r="B102">
        <v>1</v>
      </c>
      <c r="C102">
        <v>2</v>
      </c>
      <c r="D102">
        <v>3</v>
      </c>
      <c r="E102">
        <v>4</v>
      </c>
      <c r="F102">
        <v>5</v>
      </c>
      <c r="G102">
        <v>6</v>
      </c>
      <c r="H102">
        <v>7</v>
      </c>
      <c r="I102">
        <v>8</v>
      </c>
      <c r="J102">
        <v>10</v>
      </c>
      <c r="K102">
        <v>11</v>
      </c>
      <c r="L102">
        <v>12</v>
      </c>
      <c r="M102">
        <v>13</v>
      </c>
      <c r="N102">
        <v>14</v>
      </c>
      <c r="O102">
        <v>15</v>
      </c>
      <c r="P102">
        <v>16</v>
      </c>
      <c r="Q102">
        <v>17</v>
      </c>
      <c r="R102">
        <v>18</v>
      </c>
      <c r="S102">
        <v>19</v>
      </c>
      <c r="T102">
        <v>20</v>
      </c>
      <c r="U102">
        <v>21</v>
      </c>
      <c r="V102">
        <v>22</v>
      </c>
      <c r="W102">
        <v>23</v>
      </c>
      <c r="X102">
        <v>24</v>
      </c>
      <c r="Y102">
        <v>25</v>
      </c>
      <c r="Z102">
        <v>26</v>
      </c>
      <c r="AA102">
        <v>27</v>
      </c>
      <c r="AB102">
        <v>28</v>
      </c>
      <c r="AC102">
        <v>29</v>
      </c>
    </row>
  </sheetData>
  <mergeCells count="10">
    <mergeCell ref="A35:A37"/>
    <mergeCell ref="I35:I37"/>
    <mergeCell ref="G35:H35"/>
    <mergeCell ref="G36:G37"/>
    <mergeCell ref="H36:H37"/>
    <mergeCell ref="B35:B37"/>
    <mergeCell ref="C35:E35"/>
    <mergeCell ref="D36:E36"/>
    <mergeCell ref="F35:F37"/>
    <mergeCell ref="C36:C37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06人間ドック（エクセル）</vt:lpstr>
      <vt:lpstr>反映用</vt:lpstr>
      <vt:lpstr>'06人間ドック（エクセル）'!Print_Area</vt:lpstr>
      <vt:lpstr>胃１</vt:lpstr>
      <vt:lpstr>胃２</vt:lpstr>
      <vt:lpstr>胃３</vt:lpstr>
      <vt:lpstr>胃４</vt:lpstr>
      <vt:lpstr>胃５</vt:lpstr>
      <vt:lpstr>胃６</vt:lpstr>
      <vt:lpstr>子１</vt:lpstr>
      <vt:lpstr>子２</vt:lpstr>
      <vt:lpstr>子３</vt:lpstr>
      <vt:lpstr>女性</vt:lpstr>
      <vt:lpstr>申込種別</vt:lpstr>
      <vt:lpstr>人間ドックのみ</vt:lpstr>
      <vt:lpstr>人間ドック脳ドック</vt:lpstr>
      <vt:lpstr>男性</vt:lpstr>
      <vt:lpstr>乳１</vt:lpstr>
      <vt:lpstr>乳２</vt:lpstr>
      <vt:lpstr>乳３</vt:lpstr>
      <vt:lpstr>乳４</vt:lpstr>
      <vt:lpstr>乳５</vt:lpstr>
      <vt:lpstr>脳12</vt:lpstr>
      <vt:lpstr>脳１3</vt:lpstr>
      <vt:lpstr>脳14</vt:lpstr>
      <vt:lpstr>脳１７</vt:lpstr>
      <vt:lpstr>脳２０</vt:lpstr>
      <vt:lpstr>脳29</vt:lpstr>
      <vt:lpstr>脳４</vt:lpstr>
      <vt:lpstr>脳７</vt:lpstr>
      <vt:lpstr>脳９</vt:lpstr>
      <vt:lpstr>脳ドックのみ</vt:lpstr>
      <vt:lpstr>脳ブランク</vt:lpstr>
      <vt:lpstr>脳全部OK</vt:lpstr>
      <vt:lpstr>脳同日</vt:lpstr>
      <vt:lpstr>脳別OK</vt:lpstr>
      <vt:lpstr>脳別日</vt:lpstr>
      <vt:lpstr>肺１</vt:lpstr>
      <vt:lpstr>肺２</vt:lpstr>
      <vt:lpstr>肺３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jgy</dc:creator>
  <cp:lastModifiedBy>KYOSAI</cp:lastModifiedBy>
  <cp:lastPrinted>2024-03-27T06:50:45Z</cp:lastPrinted>
  <dcterms:created xsi:type="dcterms:W3CDTF">2008-12-26T04:14:53Z</dcterms:created>
  <dcterms:modified xsi:type="dcterms:W3CDTF">2024-03-29T05:24:31Z</dcterms:modified>
</cp:coreProperties>
</file>